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  <externalReference r:id="rId3"/>
  </externalReferences>
  <calcPr calcId="152511"/>
</workbook>
</file>

<file path=xl/calcChain.xml><?xml version="1.0" encoding="utf-8"?>
<calcChain xmlns="http://schemas.openxmlformats.org/spreadsheetml/2006/main">
  <c r="K57" i="1" l="1"/>
  <c r="K107" i="1" l="1"/>
  <c r="K104" i="1"/>
  <c r="K103" i="1"/>
  <c r="K101" i="1"/>
  <c r="K100" i="1"/>
  <c r="H100" i="1"/>
  <c r="K95" i="1"/>
  <c r="H95" i="1"/>
  <c r="K93" i="1"/>
  <c r="K87" i="1"/>
  <c r="K83" i="1"/>
  <c r="K80" i="1"/>
  <c r="K79" i="1"/>
  <c r="K76" i="1"/>
  <c r="K67" i="1"/>
  <c r="K64" i="1"/>
  <c r="K74" i="1"/>
  <c r="K58" i="1"/>
  <c r="K72" i="1"/>
  <c r="K54" i="1"/>
  <c r="K53" i="1"/>
  <c r="H53" i="1"/>
  <c r="K50" i="1"/>
  <c r="K47" i="1"/>
  <c r="K27" i="1"/>
  <c r="K38" i="1"/>
  <c r="K19" i="1"/>
</calcChain>
</file>

<file path=xl/sharedStrings.xml><?xml version="1.0" encoding="utf-8"?>
<sst xmlns="http://schemas.openxmlformats.org/spreadsheetml/2006/main" count="682" uniqueCount="247">
  <si>
    <t>План закупки товаров (работ, услуг)</t>
  </si>
  <si>
    <t>Наименование заказчика</t>
  </si>
  <si>
    <t>Акционерное общество "Содружество"</t>
  </si>
  <si>
    <t>Адрес местонахождение закзчика</t>
  </si>
  <si>
    <t>г. Казань, ул. Островского, д.69/3</t>
  </si>
  <si>
    <t>Телефон заказчика</t>
  </si>
  <si>
    <t>(843) 292-00-33</t>
  </si>
  <si>
    <t>Электронная почта заказчика</t>
  </si>
  <si>
    <t>sodr.tendr@mail.ru</t>
  </si>
  <si>
    <t>ИНН</t>
  </si>
  <si>
    <t>КПП</t>
  </si>
  <si>
    <t>ОКАТО</t>
  </si>
  <si>
    <t>Порядковый номер</t>
  </si>
  <si>
    <t>код по ОКВЕД2</t>
  </si>
  <si>
    <t>Код по ОКПД2</t>
  </si>
  <si>
    <t>2017 ГОД</t>
  </si>
  <si>
    <t>сведения о количестве (объеме)</t>
  </si>
  <si>
    <t>регион поставки товаров (выполнения работ, оказания услуг)</t>
  </si>
  <si>
    <t>график осуществления процедур закупки</t>
  </si>
  <si>
    <t>способ закупки</t>
  </si>
  <si>
    <t>наименование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</si>
  <si>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</si>
  <si>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</si>
  <si>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 ,год)</t>
  </si>
  <si>
    <t>1 квартал 2017 года</t>
  </si>
  <si>
    <t>17.23</t>
  </si>
  <si>
    <t>17.23.1</t>
  </si>
  <si>
    <t>Договор поставки канцелярских товаров</t>
  </si>
  <si>
    <t>РТ, г. Казань, Вахитовский р-н</t>
  </si>
  <si>
    <t>ОА ЭФ</t>
  </si>
  <si>
    <t>26.70.</t>
  </si>
  <si>
    <t>26.70.1</t>
  </si>
  <si>
    <t>Поставка оборудования</t>
  </si>
  <si>
    <t>шт</t>
  </si>
  <si>
    <t>ЕП</t>
  </si>
  <si>
    <t>26.70</t>
  </si>
  <si>
    <t>26.70.9</t>
  </si>
  <si>
    <t>Услуги по монтажу оборудования</t>
  </si>
  <si>
    <t>62.02</t>
  </si>
  <si>
    <t>62.02.30</t>
  </si>
  <si>
    <t xml:space="preserve"> Оказание информационных услуг с использованием экземпляра системы КонсультантПлюс</t>
  </si>
  <si>
    <t>61.10</t>
  </si>
  <si>
    <t>61.10.49.000</t>
  </si>
  <si>
    <t>Телематические услуги связи (офис )</t>
  </si>
  <si>
    <t>86.90</t>
  </si>
  <si>
    <t>86.90.19.190</t>
  </si>
  <si>
    <t xml:space="preserve">Прохождение периодических осмотров по приказу № 302Н, 6 Ц сотрудников АО "Содружество" </t>
  </si>
  <si>
    <t>-</t>
  </si>
  <si>
    <t>61.10.11</t>
  </si>
  <si>
    <t xml:space="preserve">Услуги стационарной телефонной связи </t>
  </si>
  <si>
    <t>61.20</t>
  </si>
  <si>
    <t>61.20.11</t>
  </si>
  <si>
    <t>Услуги сотовой связи (интернет) для ТСС</t>
  </si>
  <si>
    <t>69.10</t>
  </si>
  <si>
    <t>69.10.15.000</t>
  </si>
  <si>
    <t>Право пользования  товарным знаком ОАО "РЖД"</t>
  </si>
  <si>
    <t>95.11</t>
  </si>
  <si>
    <t>95.11.10</t>
  </si>
  <si>
    <t>Работы на осуществление заправки картриджей, восстановление, поставки расходходных материалов, ремонта оргтехники по Казанскому региону</t>
  </si>
  <si>
    <t>53.10</t>
  </si>
  <si>
    <t>53.10.11.000</t>
  </si>
  <si>
    <t>Договор поставки издания "Уважаемые пассажиры"</t>
  </si>
  <si>
    <t>шт.</t>
  </si>
  <si>
    <t>Оказание услуг по комплексному информационному обслуживанию информационных ресурсов ОАО "РЖД"</t>
  </si>
  <si>
    <t>77.39</t>
  </si>
  <si>
    <t>77.39.11.000</t>
  </si>
  <si>
    <t>Договор аренды железнодорожного подвижного состава с экипажем (МВПС)</t>
  </si>
  <si>
    <t>Договор аренды железнодорожного подвижного состава с экипажем (ЦМВ)</t>
  </si>
  <si>
    <t>60.10</t>
  </si>
  <si>
    <t>61.10.13.000</t>
  </si>
  <si>
    <t>Оказание  услуг телефонной связи на сети ОАО "РЖД"</t>
  </si>
  <si>
    <t>52.21</t>
  </si>
  <si>
    <t>52.21.19.140</t>
  </si>
  <si>
    <t>Оказание услуг по инфраструктуре железнодорожного транспорта</t>
  </si>
  <si>
    <t>80.20</t>
  </si>
  <si>
    <t>80.20.10</t>
  </si>
  <si>
    <t>Охрана объекта с помощью охранной сигнализации</t>
  </si>
  <si>
    <t>63.11</t>
  </si>
  <si>
    <t>63.11.12.000</t>
  </si>
  <si>
    <t>Абонентское обслуживание сайта</t>
  </si>
  <si>
    <t>ЗКЦ</t>
  </si>
  <si>
    <t>47.11</t>
  </si>
  <si>
    <t>47.11.3</t>
  </si>
  <si>
    <t>Договор поставки продовольственных товаров (лот 1 Казань)</t>
  </si>
  <si>
    <t>Договор поставки продовольственных товаров (лот 2 Ижевск)</t>
  </si>
  <si>
    <t>17.22</t>
  </si>
  <si>
    <t>17.22.1</t>
  </si>
  <si>
    <t>Договор поставки хозяйственных товаров (лот 1 Казань)</t>
  </si>
  <si>
    <t>Договор поставки хозяйственных товаров (лот 2 Ижевск)</t>
  </si>
  <si>
    <t>45.20</t>
  </si>
  <si>
    <t>45.20.1</t>
  </si>
  <si>
    <t xml:space="preserve">Техническое обслуживание и ремонт автомобилей </t>
  </si>
  <si>
    <t>ОК</t>
  </si>
  <si>
    <t>45.20.3</t>
  </si>
  <si>
    <t>Автомойка автомобилей</t>
  </si>
  <si>
    <t>55.10</t>
  </si>
  <si>
    <t>55.10.10</t>
  </si>
  <si>
    <t>Предоставление койко-мест ст. Дружинино</t>
  </si>
  <si>
    <t>Оказание услуг по проживанию Зеленый Дол</t>
  </si>
  <si>
    <t>Предоставление койко-мест в ДОЛБ ст. Красноуфимск</t>
  </si>
  <si>
    <t>77.11</t>
  </si>
  <si>
    <t>77.11.10</t>
  </si>
  <si>
    <t>Аренда ТС</t>
  </si>
  <si>
    <t>49.39</t>
  </si>
  <si>
    <t>49.39.39.000</t>
  </si>
  <si>
    <t>Услуги по управлению ТС</t>
  </si>
  <si>
    <t>18.12</t>
  </si>
  <si>
    <t>18.12.12.000</t>
  </si>
  <si>
    <t>Изготовление печатной продукции (лот № 1)</t>
  </si>
  <si>
    <t>Изготовление печатной продукции (лот № 2)</t>
  </si>
  <si>
    <t>65.12</t>
  </si>
  <si>
    <t>65.12.31</t>
  </si>
  <si>
    <t>Обязательное страхование гражданской ответственности</t>
  </si>
  <si>
    <t>чел</t>
  </si>
  <si>
    <t>Услуги по доработке программного продукта АСУ ППК</t>
  </si>
  <si>
    <t>26.20</t>
  </si>
  <si>
    <t>26.20.1</t>
  </si>
  <si>
    <t>Договор поставки компьютерной и оргтехники</t>
  </si>
  <si>
    <t>69.20</t>
  </si>
  <si>
    <t>69.20.10.000</t>
  </si>
  <si>
    <t>Проведение ежегодного обязательного аудита финансовой (бухгалтерской) отчетности</t>
  </si>
  <si>
    <t>ОК    44 ФЗ</t>
  </si>
  <si>
    <t>64.99</t>
  </si>
  <si>
    <t>64.99.11.000</t>
  </si>
  <si>
    <t>Договор эквайринга (Татарстан)</t>
  </si>
  <si>
    <t>Абонетское обслуживание программного продукта 1С8</t>
  </si>
  <si>
    <t>Оказание комплекса услуг по сопровождению нормативно - справочной информации Автоматизированной системы управлеия Пригородной пассажирской компанией (АСУ ППК), администрированию серверов баз данных АСУ ППК, организации и сопровождению обновлений программного обеспечения (ПО) АСУ ППК</t>
  </si>
  <si>
    <t>69.10.12.000</t>
  </si>
  <si>
    <t>Оказание комплексной юридической помощи</t>
  </si>
  <si>
    <t>Обслуживание  системы валидации турникетных комплексов</t>
  </si>
  <si>
    <t>33.19</t>
  </si>
  <si>
    <t>33.19.10.000</t>
  </si>
  <si>
    <t>Техническое обслуживание контрольно - кассовой техники АРМ кассира</t>
  </si>
  <si>
    <t>Техническое обслуживание терминалов самообслуживания</t>
  </si>
  <si>
    <t>Комплексное обслуживание  контрольно-кассовой техники Программно - технического комплекса "МК-35"</t>
  </si>
  <si>
    <t>Гостиничные услуги</t>
  </si>
  <si>
    <t>71.20</t>
  </si>
  <si>
    <t>71.20.19.130</t>
  </si>
  <si>
    <t>Проведение производственного контроля за соблюдением санитарных правил на объектах АО "Содружество" и выполнение работ по специальной оценке условий труда (лот № 1)</t>
  </si>
  <si>
    <t>ЗКЦ лот 1</t>
  </si>
  <si>
    <t>Проведение производственного контроля за соблюдением санитарных правил на объектах АО "Содружество" и выполнение работ по специальной оценке условий труда (лот № 2)</t>
  </si>
  <si>
    <t>ЗКЦ лот 2</t>
  </si>
  <si>
    <t>84.24</t>
  </si>
  <si>
    <t>84.24.19.000</t>
  </si>
  <si>
    <t xml:space="preserve">Сопровождение контролеров - кассиров, осуществляющих перронный контроль </t>
  </si>
  <si>
    <t>чел/час</t>
  </si>
  <si>
    <t>Оказание услуг сотовой связи (корпоративная связь)</t>
  </si>
  <si>
    <t>2 квартал 2017 года</t>
  </si>
  <si>
    <t>14.12</t>
  </si>
  <si>
    <t>14.12.30.190</t>
  </si>
  <si>
    <t>Оказание услуг радиотелефонной связи  в поездах (ПАО Таттелеком )</t>
  </si>
  <si>
    <t>93.29</t>
  </si>
  <si>
    <t>93.29.19.000</t>
  </si>
  <si>
    <t>Предоставление путевок  в детские оздоровительные лагеря</t>
  </si>
  <si>
    <t>Поставка информационных кисков</t>
  </si>
  <si>
    <t>66.19</t>
  </si>
  <si>
    <t>66.19.99.120</t>
  </si>
  <si>
    <t>Перевозка наличных денег для выполнения разменных операций РТ</t>
  </si>
  <si>
    <t>Поставка программного обеспечения Софт,Windows 10 Pro Электронная лицензия</t>
  </si>
  <si>
    <t>Поставка программного обеспечения Софт,Microsoft Office Home and Business 2016, 32/64bit rus BOX</t>
  </si>
  <si>
    <t>Обслуживание информационных мониторов</t>
  </si>
  <si>
    <t>3 квартал 2017 года</t>
  </si>
  <si>
    <t>65.12.29.000</t>
  </si>
  <si>
    <t>Страхование ТС (Toyota Prado) КАСКО</t>
  </si>
  <si>
    <t>13.92</t>
  </si>
  <si>
    <t>13.92.15</t>
  </si>
  <si>
    <t>Пошив съемных гигиенических чехлов и занавесок</t>
  </si>
  <si>
    <t>84.25</t>
  </si>
  <si>
    <t>Услуги по ликвидации чрезвычайных ситуаций на объектах и подвижном составе</t>
  </si>
  <si>
    <t>74.20</t>
  </si>
  <si>
    <t>74.20.23.000</t>
  </si>
  <si>
    <t>Изготовление презентационного фильма</t>
  </si>
  <si>
    <t>81.29</t>
  </si>
  <si>
    <t>81.29.11.000</t>
  </si>
  <si>
    <t>Услуги по  внутренней и наружной уборке (сухой и влажной)  подвижного состава АО «Содружество»</t>
  </si>
  <si>
    <t>Экварийнг мобильное приложение (Сбербанк )</t>
  </si>
  <si>
    <t>Предоставление банковской гарантии</t>
  </si>
  <si>
    <t>53.20</t>
  </si>
  <si>
    <t>53.20.11</t>
  </si>
  <si>
    <t>Оказание услуг по доставке почтовой корреспонденции</t>
  </si>
  <si>
    <t>ОАЭФ</t>
  </si>
  <si>
    <t>4 квартал 2017 года</t>
  </si>
  <si>
    <t>80.10</t>
  </si>
  <si>
    <t>80.10.12.000</t>
  </si>
  <si>
    <t>Оказание услуг по сопровождению и  охране пригородных поездов в пунктах оборота</t>
  </si>
  <si>
    <t>58.13</t>
  </si>
  <si>
    <t>58.13.31.000</t>
  </si>
  <si>
    <t>Размещение информации в средствах массовой информации</t>
  </si>
  <si>
    <t>19.20</t>
  </si>
  <si>
    <t>19.20.21.300</t>
  </si>
  <si>
    <t>Обслуживание топливных карт, поставка нефтепродуктов (по регионам РФ)</t>
  </si>
  <si>
    <t>17.12</t>
  </si>
  <si>
    <t>17.12.14.160</t>
  </si>
  <si>
    <t>Поставка чековой ленты с печатью на обратной стороне</t>
  </si>
  <si>
    <t>61.10.11.110</t>
  </si>
  <si>
    <t>Предоставление междугородней, международней связи на ж/д номера</t>
  </si>
  <si>
    <t>Оказание услуг по предоставлению телемматических услуг связи на ж/д номера</t>
  </si>
  <si>
    <t xml:space="preserve">Договор поставки канцелярских товаров </t>
  </si>
  <si>
    <t>65.12.4</t>
  </si>
  <si>
    <t>Страхование имущества юридических лиц</t>
  </si>
  <si>
    <t>Предмет договора</t>
  </si>
  <si>
    <t>код по ОКЕИ</t>
  </si>
  <si>
    <t>минимально необходимые требование, предъявляемые к закупаемым товарам (работам, услугам)</t>
  </si>
  <si>
    <t>сведения о начальной (максимальной) цене договора (цене лота)</t>
  </si>
  <si>
    <t>единица измерения</t>
  </si>
  <si>
    <t>закупка в электронной форме</t>
  </si>
  <si>
    <t>да</t>
  </si>
  <si>
    <t>нет</t>
  </si>
  <si>
    <t xml:space="preserve">Доработка  программного продукта АСУ ППК </t>
  </si>
  <si>
    <t>Модернизация  ККТ</t>
  </si>
  <si>
    <t>58.29.14</t>
  </si>
  <si>
    <t>58.29</t>
  </si>
  <si>
    <t>33.19.10</t>
  </si>
  <si>
    <t>47.41</t>
  </si>
  <si>
    <t>47.41.20</t>
  </si>
  <si>
    <t>Поставка информационных мониторов</t>
  </si>
  <si>
    <t>26.40</t>
  </si>
  <si>
    <t>26.40.3</t>
  </si>
  <si>
    <t>Поставка видеооборудования системы записи "Кассир-пассажир"</t>
  </si>
  <si>
    <t>63.11.13</t>
  </si>
  <si>
    <t>Генеральный директор АО "Содружество"</t>
  </si>
  <si>
    <t>Согласовано:</t>
  </si>
  <si>
    <t>Исп. вед. инженер СДР и ЦЭ Каюмова Л.Р.</t>
  </si>
  <si>
    <t>А.И. Ахметшин</t>
  </si>
  <si>
    <t>М.Ш. Аскаров</t>
  </si>
  <si>
    <t>ед.</t>
  </si>
  <si>
    <t>абон.</t>
  </si>
  <si>
    <t>Договор эквайринга Пермский край</t>
  </si>
  <si>
    <t>Поставка верхней спецодежды для сотрудников АО "Содружество"</t>
  </si>
  <si>
    <t>84.25.19.190</t>
  </si>
  <si>
    <t>Услуги по перемещению оборудования, мебели и прочих предметов</t>
  </si>
  <si>
    <t>Услуги оператора фискальных данных</t>
  </si>
  <si>
    <t>49.42.19</t>
  </si>
  <si>
    <t>49.42</t>
  </si>
  <si>
    <t>63.11.11.000</t>
  </si>
  <si>
    <t>ОК ЭФ</t>
  </si>
  <si>
    <t xml:space="preserve">Обоснование внесения изменений </t>
  </si>
  <si>
    <t>Корректировка бюджетных показателей</t>
  </si>
  <si>
    <t>Поставка оборудования для Wi-Fi</t>
  </si>
  <si>
    <t>Приобретение микроавтобуса</t>
  </si>
  <si>
    <t>Предоставление услуг доступа к системе электронного документооборота</t>
  </si>
  <si>
    <t>на 2017 год (редакция 3)</t>
  </si>
  <si>
    <t>32.99</t>
  </si>
  <si>
    <t>32.99.53.130</t>
  </si>
  <si>
    <t>29.10.24.000</t>
  </si>
  <si>
    <t>т. 237-89-39</t>
  </si>
  <si>
    <t>Услуги по проведению расчетов по операциям, соверешнным с использованием банковских карт (Удмуртская Республика и Пермский край)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</si>
</sst>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17" fontId="3" fillId="0" borderId="1" xfId="0" applyNumberFormat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5" fillId="0" borderId="1" xfId="0" applyFont="1" applyFill="1" applyBorder="1"/>
    <xf numFmtId="17" fontId="3" fillId="0" borderId="1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1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horizontal="center" vertical="center" wrapText="1"/>
    </xf>
    <xf numFmtId="4" fontId="3" fillId="0" borderId="0" xfId="1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4" fontId="0" fillId="0" borderId="0" xfId="0" applyNumberFormat="1" applyFill="1"/>
    <xf numFmtId="0" fontId="3" fillId="0" borderId="1" xfId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16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4" fillId="0" borderId="1" xfId="2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4" fontId="3" fillId="0" borderId="1" xfId="1" applyNumberFormat="1" applyFont="1" applyFill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arlamovavv\Desktop\&#1044;&#1054;&#1050;&#1059;&#1052;&#1045;&#1053;&#1058;&#1067;\&#1058;&#1054;&#1056;&#1043;&#1048;%202014-2016\&#1055;&#1044;&#1045;&#1050;\&#1055;&#1088;&#1086;&#1075;&#1088;&#1072;&#1084;&#1084;&#1099;%20&#1079;&#1072;&#1082;&#1091;&#1087;&#1086;&#1082;\2017\&#1043;&#1055;&#1047;%20&#1085;&#1072;%202017%20&#1075;&#1086;&#107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90;&#1086;&#1088;&#1075;&#1080;%2020017\&#1086;&#1090;%20&#1042;&#1072;&#1092;&#1080;&#1085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рамма"/>
      <sheetName val="Лист2"/>
      <sheetName val="рук документы"/>
      <sheetName val="бланки"/>
      <sheetName val="плакаты расписания"/>
      <sheetName val="арм  обслуживание"/>
      <sheetName val="бп техника"/>
      <sheetName val="публикации"/>
      <sheetName val="бланки строгой отчетности"/>
      <sheetName val="бабины"/>
      <sheetName val="хоз товары"/>
      <sheetName val="продовольствен товары"/>
      <sheetName val="занавески"/>
      <sheetName val="канцелярские товары"/>
      <sheetName val="ресурсы ржд"/>
      <sheetName val="связь жд"/>
      <sheetName val="интернет ттк"/>
      <sheetName val="связь таттелеком"/>
      <sheetName val="интернет таттелеком"/>
      <sheetName val="корпоративная связь"/>
      <sheetName val="интерент бп техника"/>
      <sheetName val="заправка картриджей"/>
      <sheetName val="страхование имущества"/>
      <sheetName val="форменная одежда"/>
      <sheetName val="уборка"/>
      <sheetName val="сопровождение"/>
      <sheetName val="перронн"/>
      <sheetName val="оргтехника"/>
      <sheetName val="доработка сайта"/>
      <sheetName val="пи"/>
      <sheetName val="ивц"/>
      <sheetName val="межгород ттк"/>
      <sheetName val="чс"/>
      <sheetName val="программное обеспеч"/>
      <sheetName val="дораб сайт"/>
      <sheetName val="видеоконф"/>
      <sheetName val="регистратор рбк"/>
      <sheetName val="мтс"/>
      <sheetName val="мониторы"/>
      <sheetName val="мегафон"/>
      <sheetName val="билайн"/>
      <sheetName val="гражд ответствен"/>
      <sheetName val="Лист1"/>
    </sheetNames>
    <sheetDataSet>
      <sheetData sheetId="0" refreshError="1"/>
      <sheetData sheetId="1" refreshError="1"/>
      <sheetData sheetId="2" refreshError="1"/>
      <sheetData sheetId="3" refreshError="1">
        <row r="51">
          <cell r="C51">
            <v>51740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4">
          <cell r="G14">
            <v>491352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151">
          <cell r="B151">
            <v>143064</v>
          </cell>
        </row>
        <row r="152">
          <cell r="G152">
            <v>16085095.657309601</v>
          </cell>
        </row>
      </sheetData>
      <sheetData sheetId="25" refreshError="1">
        <row r="51">
          <cell r="B51">
            <v>194471.94666666663</v>
          </cell>
        </row>
        <row r="53">
          <cell r="I53">
            <v>27383292.087310016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>
        <row r="6">
          <cell r="O6">
            <v>136061.34048000001</v>
          </cell>
        </row>
      </sheetData>
      <sheetData sheetId="32" refreshError="1">
        <row r="31">
          <cell r="P31">
            <v>652202.21088000003</v>
          </cell>
        </row>
      </sheetData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5_1"/>
      <sheetName val="приложение 5_2"/>
      <sheetName val="приложение 5_3"/>
      <sheetName val="Приложение 5_4"/>
      <sheetName val="о кол-ве ккт"/>
      <sheetName val="расчеты"/>
    </sheetNames>
    <sheetDataSet>
      <sheetData sheetId="0"/>
      <sheetData sheetId="1"/>
      <sheetData sheetId="2"/>
      <sheetData sheetId="3"/>
      <sheetData sheetId="4"/>
      <sheetData sheetId="5">
        <row r="13">
          <cell r="G13">
            <v>9985165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odr.tendr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0"/>
  <sheetViews>
    <sheetView tabSelected="1" topLeftCell="A43" zoomScale="90" zoomScaleNormal="90" workbookViewId="0">
      <selection activeCell="O52" sqref="O52"/>
    </sheetView>
  </sheetViews>
  <sheetFormatPr defaultRowHeight="15" x14ac:dyDescent="0.25"/>
  <cols>
    <col min="1" max="2" width="9.140625" style="17"/>
    <col min="3" max="3" width="11" style="17" customWidth="1"/>
    <col min="4" max="4" width="33.42578125" style="17" customWidth="1"/>
    <col min="5" max="5" width="13.42578125" style="17" customWidth="1"/>
    <col min="6" max="7" width="9.140625" style="17"/>
    <col min="8" max="8" width="10.42578125" style="17" customWidth="1"/>
    <col min="9" max="9" width="12.42578125" style="17" customWidth="1"/>
    <col min="10" max="10" width="15.5703125" style="17" customWidth="1"/>
    <col min="11" max="11" width="15.140625" style="18" customWidth="1"/>
    <col min="12" max="12" width="11.28515625" style="17" customWidth="1"/>
    <col min="13" max="13" width="11.140625" style="17" customWidth="1"/>
    <col min="14" max="14" width="10.42578125" style="17" customWidth="1"/>
    <col min="15" max="15" width="11.7109375" style="17" customWidth="1"/>
    <col min="16" max="16384" width="9.140625" style="17"/>
  </cols>
  <sheetData>
    <row r="1" spans="1:15" x14ac:dyDescent="0.25">
      <c r="A1" s="2"/>
      <c r="B1" s="2"/>
      <c r="C1" s="2"/>
      <c r="D1" s="2"/>
      <c r="E1" s="2" t="s">
        <v>0</v>
      </c>
      <c r="F1" s="2"/>
      <c r="G1" s="2"/>
      <c r="H1" s="2"/>
      <c r="I1" s="2"/>
      <c r="J1" s="2"/>
      <c r="K1" s="14"/>
      <c r="L1" s="3"/>
      <c r="M1" s="3"/>
      <c r="N1" s="3"/>
      <c r="O1" s="3"/>
    </row>
    <row r="2" spans="1:15" x14ac:dyDescent="0.25">
      <c r="A2" s="2"/>
      <c r="B2" s="2"/>
      <c r="C2" s="2"/>
      <c r="D2" s="2"/>
      <c r="E2" s="2" t="s">
        <v>241</v>
      </c>
      <c r="F2" s="2"/>
      <c r="G2" s="2"/>
      <c r="H2" s="2"/>
      <c r="I2" s="2"/>
      <c r="J2" s="2"/>
      <c r="K2" s="14"/>
      <c r="L2" s="3"/>
      <c r="M2" s="3"/>
      <c r="N2" s="3"/>
      <c r="O2" s="3"/>
    </row>
    <row r="3" spans="1:15" x14ac:dyDescent="0.25">
      <c r="A3" s="4"/>
      <c r="B3" s="4"/>
      <c r="C3" s="4"/>
      <c r="D3" s="4"/>
      <c r="E3" s="4"/>
      <c r="F3" s="4"/>
      <c r="G3" s="4"/>
      <c r="H3" s="4"/>
      <c r="I3" s="5"/>
      <c r="J3" s="5"/>
      <c r="K3" s="15"/>
      <c r="L3" s="4"/>
      <c r="M3" s="4"/>
      <c r="N3" s="4"/>
      <c r="O3" s="4"/>
    </row>
    <row r="4" spans="1:15" x14ac:dyDescent="0.25">
      <c r="A4" s="2"/>
      <c r="B4" s="22" t="s">
        <v>1</v>
      </c>
      <c r="C4" s="22"/>
      <c r="D4" s="22"/>
      <c r="E4" s="22" t="s">
        <v>2</v>
      </c>
      <c r="F4" s="22"/>
      <c r="G4" s="22"/>
      <c r="H4" s="22"/>
      <c r="I4" s="22"/>
      <c r="J4" s="22"/>
      <c r="K4" s="22"/>
      <c r="L4" s="2"/>
      <c r="M4" s="2"/>
      <c r="N4" s="2"/>
      <c r="O4" s="2"/>
    </row>
    <row r="5" spans="1:15" ht="18.75" customHeight="1" x14ac:dyDescent="0.25">
      <c r="A5" s="2"/>
      <c r="B5" s="22" t="s">
        <v>3</v>
      </c>
      <c r="C5" s="22"/>
      <c r="D5" s="22"/>
      <c r="E5" s="22" t="s">
        <v>4</v>
      </c>
      <c r="F5" s="22"/>
      <c r="G5" s="22"/>
      <c r="H5" s="22"/>
      <c r="I5" s="22"/>
      <c r="J5" s="22"/>
      <c r="K5" s="22"/>
      <c r="L5" s="2"/>
      <c r="M5" s="2"/>
      <c r="N5" s="2"/>
      <c r="O5" s="2"/>
    </row>
    <row r="6" spans="1:15" x14ac:dyDescent="0.25">
      <c r="A6" s="2"/>
      <c r="B6" s="22" t="s">
        <v>5</v>
      </c>
      <c r="C6" s="22"/>
      <c r="D6" s="22"/>
      <c r="E6" s="22" t="s">
        <v>6</v>
      </c>
      <c r="F6" s="22"/>
      <c r="G6" s="22"/>
      <c r="H6" s="22"/>
      <c r="I6" s="22"/>
      <c r="J6" s="22"/>
      <c r="K6" s="22"/>
      <c r="L6" s="2"/>
      <c r="M6" s="2"/>
      <c r="N6" s="2"/>
      <c r="O6" s="2"/>
    </row>
    <row r="7" spans="1:15" x14ac:dyDescent="0.25">
      <c r="A7" s="2"/>
      <c r="B7" s="22" t="s">
        <v>7</v>
      </c>
      <c r="C7" s="22"/>
      <c r="D7" s="22"/>
      <c r="E7" s="23" t="s">
        <v>8</v>
      </c>
      <c r="F7" s="23"/>
      <c r="G7" s="23"/>
      <c r="H7" s="23"/>
      <c r="I7" s="23"/>
      <c r="J7" s="23"/>
      <c r="K7" s="23"/>
      <c r="L7" s="2"/>
      <c r="M7" s="2"/>
      <c r="N7" s="2"/>
      <c r="O7" s="2"/>
    </row>
    <row r="8" spans="1:15" x14ac:dyDescent="0.25">
      <c r="A8" s="2"/>
      <c r="B8" s="22" t="s">
        <v>9</v>
      </c>
      <c r="C8" s="22"/>
      <c r="D8" s="22"/>
      <c r="E8" s="22">
        <v>1655182480</v>
      </c>
      <c r="F8" s="22"/>
      <c r="G8" s="22"/>
      <c r="H8" s="22"/>
      <c r="I8" s="22"/>
      <c r="J8" s="22"/>
      <c r="K8" s="22"/>
      <c r="L8" s="2"/>
      <c r="M8" s="2"/>
      <c r="N8" s="2"/>
      <c r="O8" s="2"/>
    </row>
    <row r="9" spans="1:15" x14ac:dyDescent="0.25">
      <c r="A9" s="2"/>
      <c r="B9" s="22" t="s">
        <v>10</v>
      </c>
      <c r="C9" s="22"/>
      <c r="D9" s="22"/>
      <c r="E9" s="22">
        <v>165501001</v>
      </c>
      <c r="F9" s="22"/>
      <c r="G9" s="22"/>
      <c r="H9" s="22"/>
      <c r="I9" s="22"/>
      <c r="J9" s="22"/>
      <c r="K9" s="22"/>
      <c r="L9" s="2"/>
      <c r="M9" s="2"/>
      <c r="N9" s="2"/>
      <c r="O9" s="2"/>
    </row>
    <row r="10" spans="1:15" x14ac:dyDescent="0.25">
      <c r="A10" s="2"/>
      <c r="B10" s="22" t="s">
        <v>11</v>
      </c>
      <c r="C10" s="22"/>
      <c r="D10" s="22"/>
      <c r="E10" s="22">
        <v>92401000000</v>
      </c>
      <c r="F10" s="22"/>
      <c r="G10" s="22"/>
      <c r="H10" s="22"/>
      <c r="I10" s="22"/>
      <c r="J10" s="22"/>
      <c r="K10" s="22"/>
      <c r="L10" s="2"/>
      <c r="M10" s="2"/>
      <c r="N10" s="2"/>
      <c r="O10" s="2"/>
    </row>
    <row r="11" spans="1:15" x14ac:dyDescent="0.25">
      <c r="A11" s="2"/>
      <c r="B11" s="22" t="s">
        <v>236</v>
      </c>
      <c r="C11" s="22"/>
      <c r="D11" s="22"/>
      <c r="E11" s="22" t="s">
        <v>237</v>
      </c>
      <c r="F11" s="22"/>
      <c r="G11" s="22"/>
      <c r="H11" s="22"/>
      <c r="I11" s="22"/>
      <c r="J11" s="22"/>
      <c r="K11" s="22"/>
      <c r="L11" s="2"/>
      <c r="M11" s="2"/>
      <c r="N11" s="2"/>
      <c r="O11" s="2"/>
    </row>
    <row r="12" spans="1:15" x14ac:dyDescent="0.25">
      <c r="A12" s="4"/>
      <c r="B12" s="4"/>
      <c r="C12" s="4"/>
      <c r="D12" s="4"/>
      <c r="E12" s="4"/>
      <c r="F12" s="4"/>
      <c r="G12" s="4"/>
      <c r="H12" s="4"/>
      <c r="I12" s="5"/>
      <c r="J12" s="5"/>
      <c r="K12" s="15"/>
      <c r="L12" s="2"/>
      <c r="M12" s="2"/>
      <c r="N12" s="4"/>
      <c r="O12" s="4"/>
    </row>
    <row r="13" spans="1:15" x14ac:dyDescent="0.25">
      <c r="A13" s="22" t="s">
        <v>12</v>
      </c>
      <c r="B13" s="22" t="s">
        <v>13</v>
      </c>
      <c r="C13" s="22" t="s">
        <v>14</v>
      </c>
      <c r="D13" s="22" t="s">
        <v>15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6"/>
    </row>
    <row r="14" spans="1:15" ht="39.75" customHeight="1" x14ac:dyDescent="0.25">
      <c r="A14" s="22"/>
      <c r="B14" s="22"/>
      <c r="C14" s="22"/>
      <c r="D14" s="22" t="s">
        <v>200</v>
      </c>
      <c r="E14" s="22" t="s">
        <v>202</v>
      </c>
      <c r="F14" s="22" t="s">
        <v>204</v>
      </c>
      <c r="G14" s="22"/>
      <c r="H14" s="22" t="s">
        <v>16</v>
      </c>
      <c r="I14" s="22" t="s">
        <v>17</v>
      </c>
      <c r="J14" s="22"/>
      <c r="K14" s="26" t="s">
        <v>203</v>
      </c>
      <c r="L14" s="22" t="s">
        <v>18</v>
      </c>
      <c r="M14" s="22"/>
      <c r="N14" s="22" t="s">
        <v>19</v>
      </c>
      <c r="O14" s="22" t="s">
        <v>205</v>
      </c>
    </row>
    <row r="15" spans="1:15" ht="89.25" x14ac:dyDescent="0.25">
      <c r="A15" s="22"/>
      <c r="B15" s="22"/>
      <c r="C15" s="22"/>
      <c r="D15" s="22"/>
      <c r="E15" s="22"/>
      <c r="F15" s="19" t="s">
        <v>201</v>
      </c>
      <c r="G15" s="19" t="s">
        <v>20</v>
      </c>
      <c r="H15" s="22"/>
      <c r="I15" s="19" t="s">
        <v>21</v>
      </c>
      <c r="J15" s="19" t="s">
        <v>20</v>
      </c>
      <c r="K15" s="26"/>
      <c r="L15" s="19" t="s">
        <v>22</v>
      </c>
      <c r="M15" s="19" t="s">
        <v>23</v>
      </c>
      <c r="N15" s="22"/>
      <c r="O15" s="22"/>
    </row>
    <row r="16" spans="1:15" x14ac:dyDescent="0.25">
      <c r="A16" s="22" t="s">
        <v>24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6"/>
    </row>
    <row r="17" spans="1:15" ht="29.25" customHeight="1" x14ac:dyDescent="0.25">
      <c r="A17" s="19">
        <v>1</v>
      </c>
      <c r="B17" s="19" t="s">
        <v>30</v>
      </c>
      <c r="C17" s="19" t="s">
        <v>31</v>
      </c>
      <c r="D17" s="19" t="s">
        <v>32</v>
      </c>
      <c r="E17" s="19"/>
      <c r="F17" s="19">
        <v>796</v>
      </c>
      <c r="G17" s="19" t="s">
        <v>33</v>
      </c>
      <c r="H17" s="19">
        <v>2</v>
      </c>
      <c r="I17" s="19">
        <v>92000000000</v>
      </c>
      <c r="J17" s="19" t="s">
        <v>28</v>
      </c>
      <c r="K17" s="20">
        <v>309839.5</v>
      </c>
      <c r="L17" s="7">
        <v>42736</v>
      </c>
      <c r="M17" s="7">
        <v>42767</v>
      </c>
      <c r="N17" s="19" t="s">
        <v>34</v>
      </c>
      <c r="O17" s="19" t="s">
        <v>207</v>
      </c>
    </row>
    <row r="18" spans="1:15" ht="30" customHeight="1" x14ac:dyDescent="0.25">
      <c r="A18" s="19">
        <v>2</v>
      </c>
      <c r="B18" s="19" t="s">
        <v>35</v>
      </c>
      <c r="C18" s="19" t="s">
        <v>36</v>
      </c>
      <c r="D18" s="19" t="s">
        <v>37</v>
      </c>
      <c r="E18" s="19"/>
      <c r="F18" s="19"/>
      <c r="G18" s="19"/>
      <c r="H18" s="19"/>
      <c r="I18" s="19">
        <v>92000000000</v>
      </c>
      <c r="J18" s="19" t="s">
        <v>28</v>
      </c>
      <c r="K18" s="20">
        <v>178648</v>
      </c>
      <c r="L18" s="7">
        <v>42736</v>
      </c>
      <c r="M18" s="7">
        <v>42795</v>
      </c>
      <c r="N18" s="19" t="s">
        <v>34</v>
      </c>
      <c r="O18" s="19" t="s">
        <v>207</v>
      </c>
    </row>
    <row r="19" spans="1:15" ht="34.5" customHeight="1" x14ac:dyDescent="0.25">
      <c r="A19" s="19">
        <v>3</v>
      </c>
      <c r="B19" s="19" t="s">
        <v>211</v>
      </c>
      <c r="C19" s="19" t="s">
        <v>210</v>
      </c>
      <c r="D19" s="19" t="s">
        <v>208</v>
      </c>
      <c r="E19" s="19"/>
      <c r="F19" s="19">
        <v>796</v>
      </c>
      <c r="G19" s="19" t="s">
        <v>33</v>
      </c>
      <c r="H19" s="19">
        <v>1</v>
      </c>
      <c r="I19" s="19">
        <v>92000000000</v>
      </c>
      <c r="J19" s="19" t="s">
        <v>28</v>
      </c>
      <c r="K19" s="20">
        <f>1254.3*1.18*1000</f>
        <v>1480073.9999999998</v>
      </c>
      <c r="L19" s="7">
        <v>42736</v>
      </c>
      <c r="M19" s="7">
        <v>43070</v>
      </c>
      <c r="N19" s="19" t="s">
        <v>34</v>
      </c>
      <c r="O19" s="19" t="s">
        <v>207</v>
      </c>
    </row>
    <row r="20" spans="1:15" ht="46.5" customHeight="1" x14ac:dyDescent="0.25">
      <c r="A20" s="19">
        <v>4</v>
      </c>
      <c r="B20" s="8" t="s">
        <v>38</v>
      </c>
      <c r="C20" s="8" t="s">
        <v>39</v>
      </c>
      <c r="D20" s="19" t="s">
        <v>40</v>
      </c>
      <c r="E20" s="19"/>
      <c r="F20" s="19">
        <v>796</v>
      </c>
      <c r="G20" s="19" t="s">
        <v>33</v>
      </c>
      <c r="H20" s="19">
        <v>1</v>
      </c>
      <c r="I20" s="19">
        <v>92000000000</v>
      </c>
      <c r="J20" s="19" t="s">
        <v>28</v>
      </c>
      <c r="K20" s="20">
        <v>276132</v>
      </c>
      <c r="L20" s="7">
        <v>42736</v>
      </c>
      <c r="M20" s="7">
        <v>43070</v>
      </c>
      <c r="N20" s="19" t="s">
        <v>34</v>
      </c>
      <c r="O20" s="19" t="s">
        <v>207</v>
      </c>
    </row>
    <row r="21" spans="1:15" ht="36.75" customHeight="1" x14ac:dyDescent="0.25">
      <c r="A21" s="19">
        <v>5</v>
      </c>
      <c r="B21" s="8" t="s">
        <v>41</v>
      </c>
      <c r="C21" s="8" t="s">
        <v>42</v>
      </c>
      <c r="D21" s="19" t="s">
        <v>43</v>
      </c>
      <c r="E21" s="19"/>
      <c r="F21" s="19">
        <v>796</v>
      </c>
      <c r="G21" s="19" t="s">
        <v>33</v>
      </c>
      <c r="H21" s="19">
        <v>1</v>
      </c>
      <c r="I21" s="19">
        <v>92000000000</v>
      </c>
      <c r="J21" s="19" t="s">
        <v>28</v>
      </c>
      <c r="K21" s="20">
        <v>299204</v>
      </c>
      <c r="L21" s="7">
        <v>42736</v>
      </c>
      <c r="M21" s="7">
        <v>43070</v>
      </c>
      <c r="N21" s="19" t="s">
        <v>34</v>
      </c>
      <c r="O21" s="19" t="s">
        <v>207</v>
      </c>
    </row>
    <row r="22" spans="1:15" ht="35.25" customHeight="1" x14ac:dyDescent="0.25">
      <c r="A22" s="19">
        <v>6</v>
      </c>
      <c r="B22" s="8" t="s">
        <v>41</v>
      </c>
      <c r="C22" s="8" t="s">
        <v>48</v>
      </c>
      <c r="D22" s="19" t="s">
        <v>49</v>
      </c>
      <c r="E22" s="19"/>
      <c r="F22" s="19">
        <v>796</v>
      </c>
      <c r="G22" s="19" t="s">
        <v>33</v>
      </c>
      <c r="H22" s="19">
        <v>1</v>
      </c>
      <c r="I22" s="19">
        <v>92000000000</v>
      </c>
      <c r="J22" s="19" t="s">
        <v>28</v>
      </c>
      <c r="K22" s="20">
        <v>221013</v>
      </c>
      <c r="L22" s="7">
        <v>42736</v>
      </c>
      <c r="M22" s="7">
        <v>43070</v>
      </c>
      <c r="N22" s="19" t="s">
        <v>34</v>
      </c>
      <c r="O22" s="19" t="s">
        <v>207</v>
      </c>
    </row>
    <row r="23" spans="1:15" ht="33.75" customHeight="1" x14ac:dyDescent="0.25">
      <c r="A23" s="19">
        <v>7</v>
      </c>
      <c r="B23" s="8" t="s">
        <v>50</v>
      </c>
      <c r="C23" s="8" t="s">
        <v>51</v>
      </c>
      <c r="D23" s="19" t="s">
        <v>52</v>
      </c>
      <c r="E23" s="19"/>
      <c r="F23" s="19">
        <v>796</v>
      </c>
      <c r="G23" s="19" t="s">
        <v>33</v>
      </c>
      <c r="H23" s="19">
        <v>1</v>
      </c>
      <c r="I23" s="19">
        <v>92000000000</v>
      </c>
      <c r="J23" s="19" t="s">
        <v>28</v>
      </c>
      <c r="K23" s="20">
        <v>134160</v>
      </c>
      <c r="L23" s="7">
        <v>42736</v>
      </c>
      <c r="M23" s="7">
        <v>43070</v>
      </c>
      <c r="N23" s="19" t="s">
        <v>34</v>
      </c>
      <c r="O23" s="19" t="s">
        <v>207</v>
      </c>
    </row>
    <row r="24" spans="1:15" ht="33.75" customHeight="1" x14ac:dyDescent="0.25">
      <c r="A24" s="19">
        <v>8</v>
      </c>
      <c r="B24" s="8" t="s">
        <v>53</v>
      </c>
      <c r="C24" s="8" t="s">
        <v>54</v>
      </c>
      <c r="D24" s="19" t="s">
        <v>55</v>
      </c>
      <c r="E24" s="19"/>
      <c r="F24" s="19">
        <v>796</v>
      </c>
      <c r="G24" s="19" t="s">
        <v>33</v>
      </c>
      <c r="H24" s="19">
        <v>1</v>
      </c>
      <c r="I24" s="19">
        <v>92000000000</v>
      </c>
      <c r="J24" s="19" t="s">
        <v>28</v>
      </c>
      <c r="K24" s="20">
        <v>400000</v>
      </c>
      <c r="L24" s="7">
        <v>42736</v>
      </c>
      <c r="M24" s="7">
        <v>43100</v>
      </c>
      <c r="N24" s="19" t="s">
        <v>34</v>
      </c>
      <c r="O24" s="19" t="s">
        <v>207</v>
      </c>
    </row>
    <row r="25" spans="1:15" ht="52.5" customHeight="1" x14ac:dyDescent="0.25">
      <c r="A25" s="19">
        <v>9</v>
      </c>
      <c r="B25" s="8" t="s">
        <v>56</v>
      </c>
      <c r="C25" s="8" t="s">
        <v>57</v>
      </c>
      <c r="D25" s="19" t="s">
        <v>58</v>
      </c>
      <c r="E25" s="19"/>
      <c r="F25" s="19">
        <v>796</v>
      </c>
      <c r="G25" s="19" t="s">
        <v>33</v>
      </c>
      <c r="H25" s="19">
        <v>1</v>
      </c>
      <c r="I25" s="19">
        <v>92000000000</v>
      </c>
      <c r="J25" s="19" t="s">
        <v>28</v>
      </c>
      <c r="K25" s="20">
        <v>276148</v>
      </c>
      <c r="L25" s="7">
        <v>42736</v>
      </c>
      <c r="M25" s="7">
        <v>43070</v>
      </c>
      <c r="N25" s="19" t="s">
        <v>34</v>
      </c>
      <c r="O25" s="19" t="s">
        <v>207</v>
      </c>
    </row>
    <row r="26" spans="1:15" ht="25.5" x14ac:dyDescent="0.25">
      <c r="A26" s="19">
        <v>10</v>
      </c>
      <c r="B26" s="8" t="s">
        <v>59</v>
      </c>
      <c r="C26" s="8" t="s">
        <v>60</v>
      </c>
      <c r="D26" s="19" t="s">
        <v>61</v>
      </c>
      <c r="E26" s="19"/>
      <c r="F26" s="19">
        <v>796</v>
      </c>
      <c r="G26" s="19" t="s">
        <v>62</v>
      </c>
      <c r="H26" s="19">
        <v>60000</v>
      </c>
      <c r="I26" s="19">
        <v>92000000000</v>
      </c>
      <c r="J26" s="19" t="s">
        <v>28</v>
      </c>
      <c r="K26" s="20">
        <v>325200</v>
      </c>
      <c r="L26" s="7">
        <v>42736</v>
      </c>
      <c r="M26" s="7">
        <v>42795</v>
      </c>
      <c r="N26" s="19" t="s">
        <v>34</v>
      </c>
      <c r="O26" s="19" t="s">
        <v>207</v>
      </c>
    </row>
    <row r="27" spans="1:15" ht="51" x14ac:dyDescent="0.25">
      <c r="A27" s="19">
        <v>11</v>
      </c>
      <c r="B27" s="8" t="s">
        <v>38</v>
      </c>
      <c r="C27" s="8" t="s">
        <v>39</v>
      </c>
      <c r="D27" s="19" t="s">
        <v>63</v>
      </c>
      <c r="E27" s="19"/>
      <c r="F27" s="19">
        <v>796</v>
      </c>
      <c r="G27" s="19" t="s">
        <v>33</v>
      </c>
      <c r="H27" s="19">
        <v>1</v>
      </c>
      <c r="I27" s="19">
        <v>92000000000</v>
      </c>
      <c r="J27" s="19" t="s">
        <v>28</v>
      </c>
      <c r="K27" s="20">
        <f>698521.2*1.18</f>
        <v>824255.01599999995</v>
      </c>
      <c r="L27" s="7">
        <v>42736</v>
      </c>
      <c r="M27" s="7">
        <v>43070</v>
      </c>
      <c r="N27" s="19" t="s">
        <v>34</v>
      </c>
      <c r="O27" s="19" t="s">
        <v>207</v>
      </c>
    </row>
    <row r="28" spans="1:15" ht="25.5" x14ac:dyDescent="0.25">
      <c r="A28" s="19">
        <v>12</v>
      </c>
      <c r="B28" s="8" t="s">
        <v>68</v>
      </c>
      <c r="C28" s="8" t="s">
        <v>69</v>
      </c>
      <c r="D28" s="19" t="s">
        <v>70</v>
      </c>
      <c r="E28" s="19"/>
      <c r="F28" s="19">
        <v>796</v>
      </c>
      <c r="G28" s="19" t="s">
        <v>33</v>
      </c>
      <c r="H28" s="19">
        <v>1</v>
      </c>
      <c r="I28" s="19">
        <v>92000000000</v>
      </c>
      <c r="J28" s="19" t="s">
        <v>28</v>
      </c>
      <c r="K28" s="20">
        <v>1025000</v>
      </c>
      <c r="L28" s="7">
        <v>42736</v>
      </c>
      <c r="M28" s="7">
        <v>43070</v>
      </c>
      <c r="N28" s="19" t="s">
        <v>34</v>
      </c>
      <c r="O28" s="19" t="s">
        <v>207</v>
      </c>
    </row>
    <row r="29" spans="1:15" ht="25.5" x14ac:dyDescent="0.25">
      <c r="A29" s="19">
        <v>13</v>
      </c>
      <c r="B29" s="8" t="s">
        <v>71</v>
      </c>
      <c r="C29" s="8" t="s">
        <v>72</v>
      </c>
      <c r="D29" s="19" t="s">
        <v>73</v>
      </c>
      <c r="E29" s="19"/>
      <c r="F29" s="19">
        <v>642</v>
      </c>
      <c r="G29" s="19" t="s">
        <v>225</v>
      </c>
      <c r="H29" s="19">
        <v>19415370</v>
      </c>
      <c r="I29" s="19">
        <v>92000000000</v>
      </c>
      <c r="J29" s="19" t="s">
        <v>28</v>
      </c>
      <c r="K29" s="20">
        <v>9912785.0500000007</v>
      </c>
      <c r="L29" s="7">
        <v>42736</v>
      </c>
      <c r="M29" s="7">
        <v>43100</v>
      </c>
      <c r="N29" s="19" t="s">
        <v>34</v>
      </c>
      <c r="O29" s="19" t="s">
        <v>207</v>
      </c>
    </row>
    <row r="30" spans="1:15" ht="25.5" x14ac:dyDescent="0.25">
      <c r="A30" s="19">
        <v>14</v>
      </c>
      <c r="B30" s="8" t="s">
        <v>74</v>
      </c>
      <c r="C30" s="8" t="s">
        <v>75</v>
      </c>
      <c r="D30" s="19" t="s">
        <v>76</v>
      </c>
      <c r="E30" s="19"/>
      <c r="F30" s="19">
        <v>796</v>
      </c>
      <c r="G30" s="19" t="s">
        <v>33</v>
      </c>
      <c r="H30" s="19">
        <v>5</v>
      </c>
      <c r="I30" s="19">
        <v>92000000000</v>
      </c>
      <c r="J30" s="19" t="s">
        <v>28</v>
      </c>
      <c r="K30" s="20">
        <v>102000</v>
      </c>
      <c r="L30" s="7">
        <v>42736</v>
      </c>
      <c r="M30" s="7">
        <v>43100</v>
      </c>
      <c r="N30" s="19" t="s">
        <v>34</v>
      </c>
      <c r="O30" s="19" t="s">
        <v>207</v>
      </c>
    </row>
    <row r="31" spans="1:15" ht="25.5" x14ac:dyDescent="0.25">
      <c r="A31" s="19">
        <v>15</v>
      </c>
      <c r="B31" s="8" t="s">
        <v>89</v>
      </c>
      <c r="C31" s="8" t="s">
        <v>93</v>
      </c>
      <c r="D31" s="19" t="s">
        <v>94</v>
      </c>
      <c r="E31" s="19"/>
      <c r="F31" s="19">
        <v>796</v>
      </c>
      <c r="G31" s="19" t="s">
        <v>33</v>
      </c>
      <c r="H31" s="19">
        <v>3</v>
      </c>
      <c r="I31" s="19">
        <v>92000000001</v>
      </c>
      <c r="J31" s="19" t="s">
        <v>28</v>
      </c>
      <c r="K31" s="20">
        <v>300000</v>
      </c>
      <c r="L31" s="7">
        <v>42736</v>
      </c>
      <c r="M31" s="7">
        <v>43101</v>
      </c>
      <c r="N31" s="19" t="s">
        <v>80</v>
      </c>
      <c r="O31" s="19" t="s">
        <v>207</v>
      </c>
    </row>
    <row r="32" spans="1:15" ht="25.5" x14ac:dyDescent="0.25">
      <c r="A32" s="19">
        <v>16</v>
      </c>
      <c r="B32" s="8" t="s">
        <v>95</v>
      </c>
      <c r="C32" s="8" t="s">
        <v>96</v>
      </c>
      <c r="D32" s="19" t="s">
        <v>97</v>
      </c>
      <c r="E32" s="19"/>
      <c r="F32" s="19">
        <v>796</v>
      </c>
      <c r="G32" s="19" t="s">
        <v>33</v>
      </c>
      <c r="H32" s="19">
        <v>2</v>
      </c>
      <c r="I32" s="19">
        <v>92000000000</v>
      </c>
      <c r="J32" s="19" t="s">
        <v>28</v>
      </c>
      <c r="K32" s="20">
        <v>219150</v>
      </c>
      <c r="L32" s="7">
        <v>42736</v>
      </c>
      <c r="M32" s="7">
        <v>43070</v>
      </c>
      <c r="N32" s="19" t="s">
        <v>34</v>
      </c>
      <c r="O32" s="19" t="s">
        <v>207</v>
      </c>
    </row>
    <row r="33" spans="1:15" ht="25.5" x14ac:dyDescent="0.25">
      <c r="A33" s="19">
        <v>17</v>
      </c>
      <c r="B33" s="8" t="s">
        <v>95</v>
      </c>
      <c r="C33" s="8" t="s">
        <v>96</v>
      </c>
      <c r="D33" s="19" t="s">
        <v>98</v>
      </c>
      <c r="E33" s="19"/>
      <c r="F33" s="19">
        <v>796</v>
      </c>
      <c r="G33" s="19" t="s">
        <v>33</v>
      </c>
      <c r="H33" s="19">
        <v>3</v>
      </c>
      <c r="I33" s="19">
        <v>92000000000</v>
      </c>
      <c r="J33" s="19" t="s">
        <v>28</v>
      </c>
      <c r="K33" s="20">
        <v>459900</v>
      </c>
      <c r="L33" s="7">
        <v>42736</v>
      </c>
      <c r="M33" s="7">
        <v>43070</v>
      </c>
      <c r="N33" s="19" t="s">
        <v>34</v>
      </c>
      <c r="O33" s="19" t="s">
        <v>207</v>
      </c>
    </row>
    <row r="34" spans="1:15" ht="25.5" x14ac:dyDescent="0.25">
      <c r="A34" s="19">
        <v>18</v>
      </c>
      <c r="B34" s="8" t="s">
        <v>95</v>
      </c>
      <c r="C34" s="8" t="s">
        <v>96</v>
      </c>
      <c r="D34" s="19" t="s">
        <v>99</v>
      </c>
      <c r="E34" s="19"/>
      <c r="F34" s="19">
        <v>796</v>
      </c>
      <c r="G34" s="19" t="s">
        <v>33</v>
      </c>
      <c r="H34" s="19">
        <v>2</v>
      </c>
      <c r="I34" s="19">
        <v>92000000000</v>
      </c>
      <c r="J34" s="19" t="s">
        <v>28</v>
      </c>
      <c r="K34" s="20">
        <v>348012.9</v>
      </c>
      <c r="L34" s="7">
        <v>42736</v>
      </c>
      <c r="M34" s="7">
        <v>43070</v>
      </c>
      <c r="N34" s="19" t="s">
        <v>34</v>
      </c>
      <c r="O34" s="19" t="s">
        <v>207</v>
      </c>
    </row>
    <row r="35" spans="1:15" ht="25.5" x14ac:dyDescent="0.25">
      <c r="A35" s="19">
        <v>19</v>
      </c>
      <c r="B35" s="8" t="s">
        <v>100</v>
      </c>
      <c r="C35" s="8" t="s">
        <v>101</v>
      </c>
      <c r="D35" s="19" t="s">
        <v>102</v>
      </c>
      <c r="E35" s="19"/>
      <c r="F35" s="19">
        <v>796</v>
      </c>
      <c r="G35" s="19" t="s">
        <v>33</v>
      </c>
      <c r="H35" s="19">
        <v>1</v>
      </c>
      <c r="I35" s="19">
        <v>92000000000</v>
      </c>
      <c r="J35" s="19" t="s">
        <v>28</v>
      </c>
      <c r="K35" s="20">
        <v>247414.96</v>
      </c>
      <c r="L35" s="7">
        <v>42736</v>
      </c>
      <c r="M35" s="7">
        <v>43070</v>
      </c>
      <c r="N35" s="19" t="s">
        <v>34</v>
      </c>
      <c r="O35" s="19" t="s">
        <v>207</v>
      </c>
    </row>
    <row r="36" spans="1:15" ht="25.5" x14ac:dyDescent="0.25">
      <c r="A36" s="19">
        <v>20</v>
      </c>
      <c r="B36" s="8" t="s">
        <v>103</v>
      </c>
      <c r="C36" s="8" t="s">
        <v>104</v>
      </c>
      <c r="D36" s="19" t="s">
        <v>105</v>
      </c>
      <c r="E36" s="19"/>
      <c r="F36" s="19">
        <v>796</v>
      </c>
      <c r="G36" s="19" t="s">
        <v>33</v>
      </c>
      <c r="H36" s="19">
        <v>1</v>
      </c>
      <c r="I36" s="19">
        <v>92000000000</v>
      </c>
      <c r="J36" s="19" t="s">
        <v>28</v>
      </c>
      <c r="K36" s="20">
        <v>304948.15999999997</v>
      </c>
      <c r="L36" s="7">
        <v>42736</v>
      </c>
      <c r="M36" s="7">
        <v>43070</v>
      </c>
      <c r="N36" s="19" t="s">
        <v>34</v>
      </c>
      <c r="O36" s="19" t="s">
        <v>207</v>
      </c>
    </row>
    <row r="37" spans="1:15" ht="38.25" x14ac:dyDescent="0.25">
      <c r="A37" s="19">
        <v>21</v>
      </c>
      <c r="B37" s="8" t="s">
        <v>233</v>
      </c>
      <c r="C37" s="8" t="s">
        <v>232</v>
      </c>
      <c r="D37" s="19" t="s">
        <v>230</v>
      </c>
      <c r="E37" s="19"/>
      <c r="F37" s="19"/>
      <c r="G37" s="19"/>
      <c r="H37" s="19"/>
      <c r="I37" s="19">
        <v>92000000000</v>
      </c>
      <c r="J37" s="19" t="s">
        <v>28</v>
      </c>
      <c r="K37" s="20">
        <v>123460</v>
      </c>
      <c r="L37" s="7">
        <v>42736</v>
      </c>
      <c r="M37" s="7">
        <v>42767</v>
      </c>
      <c r="N37" s="19" t="s">
        <v>34</v>
      </c>
      <c r="O37" s="19" t="s">
        <v>207</v>
      </c>
    </row>
    <row r="38" spans="1:15" ht="31.5" customHeight="1" x14ac:dyDescent="0.25">
      <c r="A38" s="19">
        <v>22</v>
      </c>
      <c r="B38" s="19" t="s">
        <v>130</v>
      </c>
      <c r="C38" s="19" t="s">
        <v>212</v>
      </c>
      <c r="D38" s="19" t="s">
        <v>209</v>
      </c>
      <c r="E38" s="19"/>
      <c r="F38" s="19">
        <v>796</v>
      </c>
      <c r="G38" s="19" t="s">
        <v>33</v>
      </c>
      <c r="H38" s="19">
        <v>285</v>
      </c>
      <c r="I38" s="19">
        <v>92000000000</v>
      </c>
      <c r="J38" s="19" t="s">
        <v>28</v>
      </c>
      <c r="K38" s="20">
        <f>2480.4*1.18*1000</f>
        <v>2926872</v>
      </c>
      <c r="L38" s="7">
        <v>42767</v>
      </c>
      <c r="M38" s="7">
        <v>43070</v>
      </c>
      <c r="N38" s="19" t="s">
        <v>235</v>
      </c>
      <c r="O38" s="19" t="s">
        <v>206</v>
      </c>
    </row>
    <row r="39" spans="1:15" ht="25.5" x14ac:dyDescent="0.25">
      <c r="A39" s="19">
        <v>23</v>
      </c>
      <c r="B39" s="8" t="s">
        <v>77</v>
      </c>
      <c r="C39" s="8" t="s">
        <v>234</v>
      </c>
      <c r="D39" s="19" t="s">
        <v>231</v>
      </c>
      <c r="E39" s="19"/>
      <c r="F39" s="19">
        <v>796</v>
      </c>
      <c r="G39" s="19" t="s">
        <v>33</v>
      </c>
      <c r="H39" s="19">
        <v>283</v>
      </c>
      <c r="I39" s="19">
        <v>92000000000</v>
      </c>
      <c r="J39" s="19" t="s">
        <v>28</v>
      </c>
      <c r="K39" s="20">
        <v>820700</v>
      </c>
      <c r="L39" s="7">
        <v>42767</v>
      </c>
      <c r="M39" s="7">
        <v>43070</v>
      </c>
      <c r="N39" s="19" t="s">
        <v>29</v>
      </c>
      <c r="O39" s="19" t="s">
        <v>206</v>
      </c>
    </row>
    <row r="40" spans="1:15" ht="25.5" x14ac:dyDescent="0.25">
      <c r="A40" s="19">
        <v>24</v>
      </c>
      <c r="B40" s="8" t="s">
        <v>110</v>
      </c>
      <c r="C40" s="8" t="s">
        <v>111</v>
      </c>
      <c r="D40" s="19" t="s">
        <v>112</v>
      </c>
      <c r="E40" s="19"/>
      <c r="F40" s="19">
        <v>539</v>
      </c>
      <c r="G40" s="19" t="s">
        <v>113</v>
      </c>
      <c r="H40" s="19">
        <v>10363581</v>
      </c>
      <c r="I40" s="19">
        <v>92000000000</v>
      </c>
      <c r="J40" s="19" t="s">
        <v>28</v>
      </c>
      <c r="K40" s="20">
        <v>457749.51</v>
      </c>
      <c r="L40" s="7">
        <v>42767</v>
      </c>
      <c r="M40" s="7">
        <v>43160</v>
      </c>
      <c r="N40" s="19" t="s">
        <v>80</v>
      </c>
      <c r="O40" s="19" t="s">
        <v>207</v>
      </c>
    </row>
    <row r="41" spans="1:15" ht="25.5" x14ac:dyDescent="0.25">
      <c r="A41" s="19">
        <v>25</v>
      </c>
      <c r="B41" s="19" t="s">
        <v>122</v>
      </c>
      <c r="C41" s="19" t="s">
        <v>123</v>
      </c>
      <c r="D41" s="19" t="s">
        <v>124</v>
      </c>
      <c r="E41" s="19"/>
      <c r="F41" s="19">
        <v>796</v>
      </c>
      <c r="G41" s="19" t="s">
        <v>33</v>
      </c>
      <c r="H41" s="19">
        <v>1</v>
      </c>
      <c r="I41" s="19">
        <v>92000000000</v>
      </c>
      <c r="J41" s="19" t="s">
        <v>28</v>
      </c>
      <c r="K41" s="20">
        <v>384000</v>
      </c>
      <c r="L41" s="7">
        <v>42767</v>
      </c>
      <c r="M41" s="7">
        <v>43132</v>
      </c>
      <c r="N41" s="19" t="s">
        <v>34</v>
      </c>
      <c r="O41" s="19" t="s">
        <v>207</v>
      </c>
    </row>
    <row r="42" spans="1:15" ht="33.75" customHeight="1" x14ac:dyDescent="0.25">
      <c r="A42" s="19">
        <v>26</v>
      </c>
      <c r="B42" s="19" t="s">
        <v>25</v>
      </c>
      <c r="C42" s="19" t="s">
        <v>26</v>
      </c>
      <c r="D42" s="19" t="s">
        <v>27</v>
      </c>
      <c r="E42" s="19"/>
      <c r="F42" s="19"/>
      <c r="G42" s="19"/>
      <c r="H42" s="19"/>
      <c r="I42" s="19">
        <v>92000000000</v>
      </c>
      <c r="J42" s="19" t="s">
        <v>28</v>
      </c>
      <c r="K42" s="20">
        <v>490000</v>
      </c>
      <c r="L42" s="7">
        <v>42795</v>
      </c>
      <c r="M42" s="7">
        <v>43070</v>
      </c>
      <c r="N42" s="19" t="s">
        <v>29</v>
      </c>
      <c r="O42" s="19" t="s">
        <v>206</v>
      </c>
    </row>
    <row r="43" spans="1:15" ht="44.25" customHeight="1" x14ac:dyDescent="0.25">
      <c r="A43" s="19">
        <v>27</v>
      </c>
      <c r="B43" s="8" t="s">
        <v>44</v>
      </c>
      <c r="C43" s="8" t="s">
        <v>45</v>
      </c>
      <c r="D43" s="19" t="s">
        <v>46</v>
      </c>
      <c r="E43" s="19"/>
      <c r="F43" s="19"/>
      <c r="G43" s="19" t="s">
        <v>47</v>
      </c>
      <c r="H43" s="19" t="s">
        <v>47</v>
      </c>
      <c r="I43" s="19">
        <v>92000000000</v>
      </c>
      <c r="J43" s="19" t="s">
        <v>28</v>
      </c>
      <c r="K43" s="20">
        <v>400000</v>
      </c>
      <c r="L43" s="7">
        <v>42795</v>
      </c>
      <c r="M43" s="7">
        <v>43070</v>
      </c>
      <c r="N43" s="19" t="s">
        <v>34</v>
      </c>
      <c r="O43" s="19" t="s">
        <v>207</v>
      </c>
    </row>
    <row r="44" spans="1:15" ht="37.5" customHeight="1" x14ac:dyDescent="0.25">
      <c r="A44" s="19">
        <v>28</v>
      </c>
      <c r="B44" s="8" t="s">
        <v>213</v>
      </c>
      <c r="C44" s="8" t="s">
        <v>214</v>
      </c>
      <c r="D44" s="19" t="s">
        <v>240</v>
      </c>
      <c r="E44" s="19"/>
      <c r="F44" s="19">
        <v>796</v>
      </c>
      <c r="G44" s="19" t="s">
        <v>33</v>
      </c>
      <c r="H44" s="19">
        <v>100</v>
      </c>
      <c r="I44" s="19">
        <v>92000000000</v>
      </c>
      <c r="J44" s="19" t="s">
        <v>28</v>
      </c>
      <c r="K44" s="20">
        <v>360000</v>
      </c>
      <c r="L44" s="7">
        <v>42795</v>
      </c>
      <c r="M44" s="7">
        <v>43191</v>
      </c>
      <c r="N44" s="19" t="s">
        <v>29</v>
      </c>
      <c r="O44" s="19" t="s">
        <v>206</v>
      </c>
    </row>
    <row r="45" spans="1:15" ht="38.25" x14ac:dyDescent="0.25">
      <c r="A45" s="19">
        <v>29</v>
      </c>
      <c r="B45" s="8" t="s">
        <v>64</v>
      </c>
      <c r="C45" s="8" t="s">
        <v>65</v>
      </c>
      <c r="D45" s="19" t="s">
        <v>66</v>
      </c>
      <c r="E45" s="19"/>
      <c r="F45" s="19">
        <v>642</v>
      </c>
      <c r="G45" s="19" t="s">
        <v>225</v>
      </c>
      <c r="H45" s="19">
        <v>18526516</v>
      </c>
      <c r="I45" s="19">
        <v>92000000000</v>
      </c>
      <c r="J45" s="19" t="s">
        <v>28</v>
      </c>
      <c r="K45" s="20">
        <v>858448230</v>
      </c>
      <c r="L45" s="7">
        <v>42795</v>
      </c>
      <c r="M45" s="7">
        <v>43070</v>
      </c>
      <c r="N45" s="19" t="s">
        <v>34</v>
      </c>
      <c r="O45" s="19" t="s">
        <v>207</v>
      </c>
    </row>
    <row r="46" spans="1:15" ht="25.5" x14ac:dyDescent="0.25">
      <c r="A46" s="19">
        <v>30</v>
      </c>
      <c r="B46" s="8" t="s">
        <v>64</v>
      </c>
      <c r="C46" s="8" t="s">
        <v>65</v>
      </c>
      <c r="D46" s="19" t="s">
        <v>67</v>
      </c>
      <c r="E46" s="19"/>
      <c r="F46" s="19">
        <v>642</v>
      </c>
      <c r="G46" s="19" t="s">
        <v>225</v>
      </c>
      <c r="H46" s="19">
        <v>888854</v>
      </c>
      <c r="I46" s="19">
        <v>92000000000</v>
      </c>
      <c r="J46" s="19" t="s">
        <v>28</v>
      </c>
      <c r="K46" s="20">
        <v>159137370.47</v>
      </c>
      <c r="L46" s="7">
        <v>42795</v>
      </c>
      <c r="M46" s="7">
        <v>43070</v>
      </c>
      <c r="N46" s="19" t="s">
        <v>34</v>
      </c>
      <c r="O46" s="19" t="s">
        <v>207</v>
      </c>
    </row>
    <row r="47" spans="1:15" ht="25.5" x14ac:dyDescent="0.25">
      <c r="A47" s="19">
        <v>31</v>
      </c>
      <c r="B47" s="8" t="s">
        <v>81</v>
      </c>
      <c r="C47" s="8" t="s">
        <v>82</v>
      </c>
      <c r="D47" s="19" t="s">
        <v>83</v>
      </c>
      <c r="E47" s="19"/>
      <c r="F47" s="19"/>
      <c r="G47" s="19" t="s">
        <v>47</v>
      </c>
      <c r="H47" s="19" t="s">
        <v>47</v>
      </c>
      <c r="I47" s="19">
        <v>92000000000</v>
      </c>
      <c r="J47" s="19" t="s">
        <v>28</v>
      </c>
      <c r="K47" s="20">
        <f>651360-K48</f>
        <v>200000</v>
      </c>
      <c r="L47" s="7">
        <v>42795</v>
      </c>
      <c r="M47" s="7">
        <v>43100</v>
      </c>
      <c r="N47" s="19" t="s">
        <v>80</v>
      </c>
      <c r="O47" s="19" t="s">
        <v>207</v>
      </c>
    </row>
    <row r="48" spans="1:15" ht="25.5" x14ac:dyDescent="0.25">
      <c r="A48" s="19">
        <v>32</v>
      </c>
      <c r="B48" s="8" t="s">
        <v>81</v>
      </c>
      <c r="C48" s="8" t="s">
        <v>82</v>
      </c>
      <c r="D48" s="19" t="s">
        <v>84</v>
      </c>
      <c r="E48" s="19"/>
      <c r="F48" s="19"/>
      <c r="G48" s="19" t="s">
        <v>47</v>
      </c>
      <c r="H48" s="19" t="s">
        <v>47</v>
      </c>
      <c r="I48" s="19">
        <v>92000000000</v>
      </c>
      <c r="J48" s="19" t="s">
        <v>28</v>
      </c>
      <c r="K48" s="20">
        <v>451360</v>
      </c>
      <c r="L48" s="7">
        <v>42795</v>
      </c>
      <c r="M48" s="7">
        <v>43100</v>
      </c>
      <c r="N48" s="19" t="s">
        <v>80</v>
      </c>
      <c r="O48" s="19" t="s">
        <v>207</v>
      </c>
    </row>
    <row r="49" spans="1:15" ht="25.5" x14ac:dyDescent="0.25">
      <c r="A49" s="19">
        <v>33</v>
      </c>
      <c r="B49" s="8" t="s">
        <v>85</v>
      </c>
      <c r="C49" s="8" t="s">
        <v>86</v>
      </c>
      <c r="D49" s="19" t="s">
        <v>87</v>
      </c>
      <c r="E49" s="19"/>
      <c r="F49" s="19"/>
      <c r="G49" s="19" t="s">
        <v>47</v>
      </c>
      <c r="H49" s="19" t="s">
        <v>47</v>
      </c>
      <c r="I49" s="19">
        <v>92000000000</v>
      </c>
      <c r="J49" s="19" t="s">
        <v>28</v>
      </c>
      <c r="K49" s="20">
        <v>258140</v>
      </c>
      <c r="L49" s="7">
        <v>42795</v>
      </c>
      <c r="M49" s="7">
        <v>43100</v>
      </c>
      <c r="N49" s="19" t="s">
        <v>80</v>
      </c>
      <c r="O49" s="19" t="s">
        <v>207</v>
      </c>
    </row>
    <row r="50" spans="1:15" ht="25.5" x14ac:dyDescent="0.25">
      <c r="A50" s="19">
        <v>34</v>
      </c>
      <c r="B50" s="8" t="s">
        <v>85</v>
      </c>
      <c r="C50" s="8" t="s">
        <v>86</v>
      </c>
      <c r="D50" s="19" t="s">
        <v>88</v>
      </c>
      <c r="E50" s="19"/>
      <c r="F50" s="19"/>
      <c r="G50" s="19" t="s">
        <v>47</v>
      </c>
      <c r="H50" s="19" t="s">
        <v>47</v>
      </c>
      <c r="I50" s="19">
        <v>92000000000</v>
      </c>
      <c r="J50" s="19" t="s">
        <v>28</v>
      </c>
      <c r="K50" s="20">
        <f>558140-K49</f>
        <v>300000</v>
      </c>
      <c r="L50" s="7">
        <v>42795</v>
      </c>
      <c r="M50" s="7">
        <v>43100</v>
      </c>
      <c r="N50" s="19" t="s">
        <v>80</v>
      </c>
      <c r="O50" s="19" t="s">
        <v>207</v>
      </c>
    </row>
    <row r="51" spans="1:15" ht="25.5" x14ac:dyDescent="0.25">
      <c r="A51" s="19">
        <v>35</v>
      </c>
      <c r="B51" s="8" t="s">
        <v>89</v>
      </c>
      <c r="C51" s="8" t="s">
        <v>90</v>
      </c>
      <c r="D51" s="19" t="s">
        <v>91</v>
      </c>
      <c r="E51" s="19"/>
      <c r="F51" s="19">
        <v>796</v>
      </c>
      <c r="G51" s="19" t="s">
        <v>33</v>
      </c>
      <c r="H51" s="19">
        <v>3</v>
      </c>
      <c r="I51" s="19">
        <v>92000000000</v>
      </c>
      <c r="J51" s="19" t="s">
        <v>28</v>
      </c>
      <c r="K51" s="20">
        <v>708480</v>
      </c>
      <c r="L51" s="7">
        <v>42795</v>
      </c>
      <c r="M51" s="7">
        <v>43191</v>
      </c>
      <c r="N51" s="19" t="s">
        <v>235</v>
      </c>
      <c r="O51" s="19" t="s">
        <v>206</v>
      </c>
    </row>
    <row r="52" spans="1:15" ht="25.5" x14ac:dyDescent="0.25">
      <c r="A52" s="19">
        <v>36</v>
      </c>
      <c r="B52" s="8" t="s">
        <v>106</v>
      </c>
      <c r="C52" s="8" t="s">
        <v>107</v>
      </c>
      <c r="D52" s="19" t="s">
        <v>108</v>
      </c>
      <c r="E52" s="19"/>
      <c r="F52" s="19">
        <v>796</v>
      </c>
      <c r="G52" s="19" t="s">
        <v>62</v>
      </c>
      <c r="H52" s="19">
        <v>110484</v>
      </c>
      <c r="I52" s="19">
        <v>92000000000</v>
      </c>
      <c r="J52" s="19" t="s">
        <v>28</v>
      </c>
      <c r="K52" s="20">
        <v>648631.18999999994</v>
      </c>
      <c r="L52" s="7">
        <v>42795</v>
      </c>
      <c r="M52" s="7">
        <v>43132</v>
      </c>
      <c r="N52" s="19" t="s">
        <v>29</v>
      </c>
      <c r="O52" s="19" t="s">
        <v>206</v>
      </c>
    </row>
    <row r="53" spans="1:15" ht="25.5" x14ac:dyDescent="0.25">
      <c r="A53" s="19">
        <v>37</v>
      </c>
      <c r="B53" s="8" t="s">
        <v>106</v>
      </c>
      <c r="C53" s="8" t="s">
        <v>107</v>
      </c>
      <c r="D53" s="19" t="s">
        <v>109</v>
      </c>
      <c r="E53" s="19"/>
      <c r="F53" s="19">
        <v>796</v>
      </c>
      <c r="G53" s="19" t="s">
        <v>62</v>
      </c>
      <c r="H53" s="19">
        <f>H52-[1]бланки!C51</f>
        <v>58744</v>
      </c>
      <c r="I53" s="19">
        <v>92000000000</v>
      </c>
      <c r="J53" s="19" t="s">
        <v>28</v>
      </c>
      <c r="K53" s="20">
        <f>K52/2</f>
        <v>324315.59499999997</v>
      </c>
      <c r="L53" s="7">
        <v>42795</v>
      </c>
      <c r="M53" s="7">
        <v>43132</v>
      </c>
      <c r="N53" s="19" t="s">
        <v>29</v>
      </c>
      <c r="O53" s="19" t="s">
        <v>206</v>
      </c>
    </row>
    <row r="54" spans="1:15" ht="25.5" x14ac:dyDescent="0.25">
      <c r="A54" s="19">
        <v>38</v>
      </c>
      <c r="B54" s="19" t="s">
        <v>211</v>
      </c>
      <c r="C54" s="19" t="s">
        <v>210</v>
      </c>
      <c r="D54" s="19" t="s">
        <v>114</v>
      </c>
      <c r="E54" s="19"/>
      <c r="F54" s="19">
        <v>796</v>
      </c>
      <c r="G54" s="19" t="s">
        <v>33</v>
      </c>
      <c r="H54" s="19">
        <v>1</v>
      </c>
      <c r="I54" s="19">
        <v>92000000000</v>
      </c>
      <c r="J54" s="19" t="s">
        <v>28</v>
      </c>
      <c r="K54" s="20">
        <f>300000*1.18</f>
        <v>354000</v>
      </c>
      <c r="L54" s="7">
        <v>42795</v>
      </c>
      <c r="M54" s="7">
        <v>43100</v>
      </c>
      <c r="N54" s="19" t="s">
        <v>34</v>
      </c>
      <c r="O54" s="19" t="s">
        <v>207</v>
      </c>
    </row>
    <row r="55" spans="1:15" ht="38.25" x14ac:dyDescent="0.25">
      <c r="A55" s="19">
        <v>39</v>
      </c>
      <c r="B55" s="8" t="s">
        <v>118</v>
      </c>
      <c r="C55" s="8" t="s">
        <v>119</v>
      </c>
      <c r="D55" s="10" t="s">
        <v>120</v>
      </c>
      <c r="E55" s="19"/>
      <c r="F55" s="19">
        <v>796</v>
      </c>
      <c r="G55" s="19" t="s">
        <v>33</v>
      </c>
      <c r="H55" s="9">
        <v>1</v>
      </c>
      <c r="I55" s="19">
        <v>92000000000</v>
      </c>
      <c r="J55" s="19" t="s">
        <v>28</v>
      </c>
      <c r="K55" s="20">
        <v>147560</v>
      </c>
      <c r="L55" s="7">
        <v>42795</v>
      </c>
      <c r="M55" s="7">
        <v>43191</v>
      </c>
      <c r="N55" s="19" t="s">
        <v>121</v>
      </c>
      <c r="O55" s="19" t="s">
        <v>207</v>
      </c>
    </row>
    <row r="56" spans="1:15" ht="63.75" x14ac:dyDescent="0.25">
      <c r="A56" s="19">
        <v>40</v>
      </c>
      <c r="B56" s="8" t="s">
        <v>122</v>
      </c>
      <c r="C56" s="8" t="s">
        <v>123</v>
      </c>
      <c r="D56" s="10" t="s">
        <v>246</v>
      </c>
      <c r="E56" s="19"/>
      <c r="F56" s="19">
        <v>796</v>
      </c>
      <c r="G56" s="19" t="s">
        <v>33</v>
      </c>
      <c r="H56" s="9">
        <v>1</v>
      </c>
      <c r="I56" s="19">
        <v>92000000000</v>
      </c>
      <c r="J56" s="19" t="s">
        <v>28</v>
      </c>
      <c r="K56" s="20">
        <v>384000</v>
      </c>
      <c r="L56" s="7">
        <v>42795</v>
      </c>
      <c r="M56" s="7">
        <v>43148</v>
      </c>
      <c r="N56" s="19" t="s">
        <v>34</v>
      </c>
      <c r="O56" s="19" t="s">
        <v>207</v>
      </c>
    </row>
    <row r="57" spans="1:15" ht="25.5" x14ac:dyDescent="0.25">
      <c r="A57" s="19">
        <v>41</v>
      </c>
      <c r="B57" s="21">
        <v>43037</v>
      </c>
      <c r="C57" s="19" t="s">
        <v>244</v>
      </c>
      <c r="D57" s="19" t="s">
        <v>239</v>
      </c>
      <c r="E57" s="19"/>
      <c r="F57" s="19">
        <v>796</v>
      </c>
      <c r="G57" s="19" t="s">
        <v>33</v>
      </c>
      <c r="H57" s="19">
        <v>1</v>
      </c>
      <c r="I57" s="19">
        <v>92000000000</v>
      </c>
      <c r="J57" s="19" t="s">
        <v>28</v>
      </c>
      <c r="K57" s="20">
        <f>890000*1.18</f>
        <v>1050200</v>
      </c>
      <c r="L57" s="7">
        <v>42795</v>
      </c>
      <c r="M57" s="7">
        <v>43070</v>
      </c>
      <c r="N57" s="19" t="s">
        <v>29</v>
      </c>
      <c r="O57" s="19" t="s">
        <v>206</v>
      </c>
    </row>
    <row r="58" spans="1:15" ht="25.5" x14ac:dyDescent="0.25">
      <c r="A58" s="19">
        <v>42</v>
      </c>
      <c r="B58" s="8" t="s">
        <v>38</v>
      </c>
      <c r="C58" s="8" t="s">
        <v>39</v>
      </c>
      <c r="D58" s="19" t="s">
        <v>125</v>
      </c>
      <c r="E58" s="19"/>
      <c r="F58" s="19">
        <v>796</v>
      </c>
      <c r="G58" s="19" t="s">
        <v>33</v>
      </c>
      <c r="H58" s="19">
        <v>1</v>
      </c>
      <c r="I58" s="19">
        <v>92000000000</v>
      </c>
      <c r="J58" s="19" t="s">
        <v>28</v>
      </c>
      <c r="K58" s="20">
        <f>10*30000</f>
        <v>300000</v>
      </c>
      <c r="L58" s="7">
        <v>42795</v>
      </c>
      <c r="M58" s="7">
        <v>43070</v>
      </c>
      <c r="N58" s="19" t="s">
        <v>34</v>
      </c>
      <c r="O58" s="19" t="s">
        <v>207</v>
      </c>
    </row>
    <row r="59" spans="1:15" ht="140.25" x14ac:dyDescent="0.25">
      <c r="A59" s="19">
        <v>43</v>
      </c>
      <c r="B59" s="8" t="s">
        <v>38</v>
      </c>
      <c r="C59" s="8" t="s">
        <v>39</v>
      </c>
      <c r="D59" s="19" t="s">
        <v>126</v>
      </c>
      <c r="E59" s="19"/>
      <c r="F59" s="19">
        <v>796</v>
      </c>
      <c r="G59" s="19" t="s">
        <v>62</v>
      </c>
      <c r="H59" s="19">
        <v>1</v>
      </c>
      <c r="I59" s="19">
        <v>92000000000</v>
      </c>
      <c r="J59" s="19" t="s">
        <v>28</v>
      </c>
      <c r="K59" s="20">
        <v>1216344</v>
      </c>
      <c r="L59" s="7">
        <v>42795</v>
      </c>
      <c r="M59" s="7">
        <v>43160</v>
      </c>
      <c r="N59" s="19" t="s">
        <v>92</v>
      </c>
      <c r="O59" s="19" t="s">
        <v>207</v>
      </c>
    </row>
    <row r="60" spans="1:15" ht="25.5" x14ac:dyDescent="0.25">
      <c r="A60" s="19">
        <v>44</v>
      </c>
      <c r="B60" s="8" t="s">
        <v>53</v>
      </c>
      <c r="C60" s="8" t="s">
        <v>127</v>
      </c>
      <c r="D60" s="19" t="s">
        <v>128</v>
      </c>
      <c r="E60" s="19"/>
      <c r="F60" s="19">
        <v>796</v>
      </c>
      <c r="G60" s="19" t="s">
        <v>33</v>
      </c>
      <c r="H60" s="19">
        <v>1</v>
      </c>
      <c r="I60" s="19">
        <v>92000000000</v>
      </c>
      <c r="J60" s="19" t="s">
        <v>28</v>
      </c>
      <c r="K60" s="20">
        <v>400000</v>
      </c>
      <c r="L60" s="7">
        <v>42795</v>
      </c>
      <c r="M60" s="7">
        <v>43100</v>
      </c>
      <c r="N60" s="19" t="s">
        <v>34</v>
      </c>
      <c r="O60" s="19" t="s">
        <v>207</v>
      </c>
    </row>
    <row r="61" spans="1:15" ht="25.5" x14ac:dyDescent="0.25">
      <c r="A61" s="19">
        <v>45</v>
      </c>
      <c r="B61" s="8" t="s">
        <v>38</v>
      </c>
      <c r="C61" s="8" t="s">
        <v>39</v>
      </c>
      <c r="D61" s="19" t="s">
        <v>129</v>
      </c>
      <c r="E61" s="19"/>
      <c r="F61" s="19">
        <v>796</v>
      </c>
      <c r="G61" s="19" t="s">
        <v>62</v>
      </c>
      <c r="H61" s="19">
        <v>5</v>
      </c>
      <c r="I61" s="19">
        <v>92000000000</v>
      </c>
      <c r="J61" s="19" t="s">
        <v>28</v>
      </c>
      <c r="K61" s="20">
        <v>1724940</v>
      </c>
      <c r="L61" s="7">
        <v>42795</v>
      </c>
      <c r="M61" s="7">
        <v>43160</v>
      </c>
      <c r="N61" s="19" t="s">
        <v>92</v>
      </c>
      <c r="O61" s="19" t="s">
        <v>207</v>
      </c>
    </row>
    <row r="62" spans="1:15" ht="38.25" x14ac:dyDescent="0.25">
      <c r="A62" s="19">
        <v>46</v>
      </c>
      <c r="B62" s="8" t="s">
        <v>130</v>
      </c>
      <c r="C62" s="8" t="s">
        <v>131</v>
      </c>
      <c r="D62" s="19" t="s">
        <v>132</v>
      </c>
      <c r="E62" s="19"/>
      <c r="F62" s="19">
        <v>796</v>
      </c>
      <c r="G62" s="19" t="s">
        <v>62</v>
      </c>
      <c r="H62" s="19">
        <v>62</v>
      </c>
      <c r="I62" s="19">
        <v>92000000000</v>
      </c>
      <c r="J62" s="19" t="s">
        <v>28</v>
      </c>
      <c r="K62" s="20">
        <v>5894695</v>
      </c>
      <c r="L62" s="7">
        <v>42795</v>
      </c>
      <c r="M62" s="7">
        <v>43160</v>
      </c>
      <c r="N62" s="19" t="s">
        <v>92</v>
      </c>
      <c r="O62" s="19" t="s">
        <v>207</v>
      </c>
    </row>
    <row r="63" spans="1:15" ht="25.5" x14ac:dyDescent="0.25">
      <c r="A63" s="19">
        <v>47</v>
      </c>
      <c r="B63" s="8" t="s">
        <v>130</v>
      </c>
      <c r="C63" s="8" t="s">
        <v>131</v>
      </c>
      <c r="D63" s="19" t="s">
        <v>133</v>
      </c>
      <c r="E63" s="19"/>
      <c r="F63" s="19">
        <v>796</v>
      </c>
      <c r="G63" s="19" t="s">
        <v>62</v>
      </c>
      <c r="H63" s="19">
        <v>35</v>
      </c>
      <c r="I63" s="19">
        <v>92000000000</v>
      </c>
      <c r="J63" s="19" t="s">
        <v>28</v>
      </c>
      <c r="K63" s="20">
        <v>2507430.4900000002</v>
      </c>
      <c r="L63" s="7">
        <v>42795</v>
      </c>
      <c r="M63" s="7">
        <v>43160</v>
      </c>
      <c r="N63" s="19" t="s">
        <v>92</v>
      </c>
      <c r="O63" s="19" t="s">
        <v>207</v>
      </c>
    </row>
    <row r="64" spans="1:15" ht="51" x14ac:dyDescent="0.25">
      <c r="A64" s="19">
        <v>48</v>
      </c>
      <c r="B64" s="8" t="s">
        <v>130</v>
      </c>
      <c r="C64" s="8" t="s">
        <v>131</v>
      </c>
      <c r="D64" s="19" t="s">
        <v>134</v>
      </c>
      <c r="E64" s="19"/>
      <c r="F64" s="19">
        <v>796</v>
      </c>
      <c r="G64" s="19" t="s">
        <v>62</v>
      </c>
      <c r="H64" s="19">
        <v>190</v>
      </c>
      <c r="I64" s="19">
        <v>92000000000</v>
      </c>
      <c r="J64" s="19" t="s">
        <v>28</v>
      </c>
      <c r="K64" s="20">
        <f>[2]расчеты!$G$13</f>
        <v>9985165</v>
      </c>
      <c r="L64" s="7">
        <v>42795</v>
      </c>
      <c r="M64" s="7">
        <v>43160</v>
      </c>
      <c r="N64" s="19" t="s">
        <v>92</v>
      </c>
      <c r="O64" s="19" t="s">
        <v>207</v>
      </c>
    </row>
    <row r="65" spans="1:15" ht="25.5" x14ac:dyDescent="0.25">
      <c r="A65" s="19">
        <v>49</v>
      </c>
      <c r="B65" s="8" t="s">
        <v>95</v>
      </c>
      <c r="C65" s="8" t="s">
        <v>96</v>
      </c>
      <c r="D65" s="19" t="s">
        <v>135</v>
      </c>
      <c r="E65" s="19"/>
      <c r="F65" s="19">
        <v>796</v>
      </c>
      <c r="G65" s="19" t="s">
        <v>33</v>
      </c>
      <c r="H65" s="19">
        <v>1</v>
      </c>
      <c r="I65" s="19">
        <v>92000000000</v>
      </c>
      <c r="J65" s="19" t="s">
        <v>28</v>
      </c>
      <c r="K65" s="20">
        <v>160000</v>
      </c>
      <c r="L65" s="7">
        <v>42795</v>
      </c>
      <c r="M65" s="7">
        <v>43160</v>
      </c>
      <c r="N65" s="19" t="s">
        <v>34</v>
      </c>
      <c r="O65" s="19" t="s">
        <v>207</v>
      </c>
    </row>
    <row r="66" spans="1:15" ht="63.75" x14ac:dyDescent="0.25">
      <c r="A66" s="19">
        <v>50</v>
      </c>
      <c r="B66" s="8" t="s">
        <v>136</v>
      </c>
      <c r="C66" s="8" t="s">
        <v>137</v>
      </c>
      <c r="D66" s="19" t="s">
        <v>138</v>
      </c>
      <c r="E66" s="19"/>
      <c r="F66" s="19">
        <v>796</v>
      </c>
      <c r="G66" s="19" t="s">
        <v>33</v>
      </c>
      <c r="H66" s="19">
        <v>96</v>
      </c>
      <c r="I66" s="19">
        <v>92000000000</v>
      </c>
      <c r="J66" s="19" t="s">
        <v>28</v>
      </c>
      <c r="K66" s="20">
        <v>76615</v>
      </c>
      <c r="L66" s="7">
        <v>42795</v>
      </c>
      <c r="M66" s="7">
        <v>43160</v>
      </c>
      <c r="N66" s="19" t="s">
        <v>139</v>
      </c>
      <c r="O66" s="19" t="s">
        <v>207</v>
      </c>
    </row>
    <row r="67" spans="1:15" ht="63.75" x14ac:dyDescent="0.25">
      <c r="A67" s="19">
        <v>51</v>
      </c>
      <c r="B67" s="8" t="s">
        <v>136</v>
      </c>
      <c r="C67" s="8" t="s">
        <v>137</v>
      </c>
      <c r="D67" s="19" t="s">
        <v>140</v>
      </c>
      <c r="E67" s="19"/>
      <c r="F67" s="19">
        <v>796</v>
      </c>
      <c r="G67" s="19" t="s">
        <v>33</v>
      </c>
      <c r="H67" s="19">
        <v>96</v>
      </c>
      <c r="I67" s="19">
        <v>92000000000</v>
      </c>
      <c r="J67" s="19" t="s">
        <v>28</v>
      </c>
      <c r="K67" s="20">
        <f>209000*1.054</f>
        <v>220286</v>
      </c>
      <c r="L67" s="7">
        <v>42795</v>
      </c>
      <c r="M67" s="7">
        <v>43160</v>
      </c>
      <c r="N67" s="19" t="s">
        <v>141</v>
      </c>
      <c r="O67" s="19" t="s">
        <v>207</v>
      </c>
    </row>
    <row r="68" spans="1:15" ht="38.25" x14ac:dyDescent="0.25">
      <c r="A68" s="19">
        <v>52</v>
      </c>
      <c r="B68" s="8" t="s">
        <v>142</v>
      </c>
      <c r="C68" s="8" t="s">
        <v>143</v>
      </c>
      <c r="D68" s="19" t="s">
        <v>144</v>
      </c>
      <c r="E68" s="19"/>
      <c r="F68" s="19">
        <v>539</v>
      </c>
      <c r="G68" s="19" t="s">
        <v>145</v>
      </c>
      <c r="H68" s="11">
        <v>16806.740000000002</v>
      </c>
      <c r="I68" s="19">
        <v>92000000000</v>
      </c>
      <c r="J68" s="19" t="s">
        <v>28</v>
      </c>
      <c r="K68" s="20">
        <v>1828165.7687230879</v>
      </c>
      <c r="L68" s="1">
        <v>42795</v>
      </c>
      <c r="M68" s="1">
        <v>43009</v>
      </c>
      <c r="N68" s="19" t="s">
        <v>92</v>
      </c>
      <c r="O68" s="19" t="s">
        <v>207</v>
      </c>
    </row>
    <row r="69" spans="1:15" ht="25.5" x14ac:dyDescent="0.25">
      <c r="A69" s="19">
        <v>53</v>
      </c>
      <c r="B69" s="8" t="s">
        <v>50</v>
      </c>
      <c r="C69" s="8" t="s">
        <v>51</v>
      </c>
      <c r="D69" s="19" t="s">
        <v>146</v>
      </c>
      <c r="E69" s="19"/>
      <c r="F69" s="19">
        <v>7923</v>
      </c>
      <c r="G69" s="19" t="s">
        <v>226</v>
      </c>
      <c r="H69" s="19">
        <v>109</v>
      </c>
      <c r="I69" s="19">
        <v>92000000000</v>
      </c>
      <c r="J69" s="19" t="s">
        <v>28</v>
      </c>
      <c r="K69" s="20">
        <v>421200</v>
      </c>
      <c r="L69" s="7">
        <v>42795</v>
      </c>
      <c r="M69" s="7">
        <v>43191</v>
      </c>
      <c r="N69" s="19" t="s">
        <v>80</v>
      </c>
      <c r="O69" s="19" t="s">
        <v>207</v>
      </c>
    </row>
    <row r="70" spans="1:15" x14ac:dyDescent="0.25">
      <c r="A70" s="22" t="s">
        <v>147</v>
      </c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6"/>
    </row>
    <row r="71" spans="1:15" ht="25.5" x14ac:dyDescent="0.25">
      <c r="A71" s="19">
        <v>54</v>
      </c>
      <c r="B71" s="19" t="s">
        <v>242</v>
      </c>
      <c r="C71" s="19" t="s">
        <v>243</v>
      </c>
      <c r="D71" s="19" t="s">
        <v>238</v>
      </c>
      <c r="E71" s="19"/>
      <c r="F71" s="19"/>
      <c r="G71" s="19" t="s">
        <v>47</v>
      </c>
      <c r="H71" s="19" t="s">
        <v>47</v>
      </c>
      <c r="I71" s="19">
        <v>92000000000</v>
      </c>
      <c r="J71" s="19" t="s">
        <v>28</v>
      </c>
      <c r="K71" s="20">
        <v>474714</v>
      </c>
      <c r="L71" s="7">
        <v>42795</v>
      </c>
      <c r="M71" s="7">
        <v>43070</v>
      </c>
      <c r="N71" s="19" t="s">
        <v>29</v>
      </c>
      <c r="O71" s="19" t="s">
        <v>206</v>
      </c>
    </row>
    <row r="72" spans="1:15" ht="25.5" x14ac:dyDescent="0.25">
      <c r="A72" s="19">
        <v>55</v>
      </c>
      <c r="B72" s="8" t="s">
        <v>115</v>
      </c>
      <c r="C72" s="8" t="s">
        <v>116</v>
      </c>
      <c r="D72" s="19" t="s">
        <v>117</v>
      </c>
      <c r="E72" s="19"/>
      <c r="F72" s="19">
        <v>796</v>
      </c>
      <c r="G72" s="19" t="s">
        <v>33</v>
      </c>
      <c r="H72" s="19">
        <v>197</v>
      </c>
      <c r="I72" s="19">
        <v>92000000000</v>
      </c>
      <c r="J72" s="19" t="s">
        <v>28</v>
      </c>
      <c r="K72" s="20">
        <f>1216.6*1.18*1000</f>
        <v>1435587.9999999998</v>
      </c>
      <c r="L72" s="7">
        <v>42795</v>
      </c>
      <c r="M72" s="7">
        <v>43070</v>
      </c>
      <c r="N72" s="19" t="s">
        <v>29</v>
      </c>
      <c r="O72" s="19" t="s">
        <v>206</v>
      </c>
    </row>
    <row r="73" spans="1:15" ht="25.5" x14ac:dyDescent="0.25">
      <c r="A73" s="19">
        <v>56</v>
      </c>
      <c r="B73" s="8" t="s">
        <v>77</v>
      </c>
      <c r="C73" s="8" t="s">
        <v>78</v>
      </c>
      <c r="D73" s="19" t="s">
        <v>79</v>
      </c>
      <c r="E73" s="19"/>
      <c r="F73" s="19">
        <v>796</v>
      </c>
      <c r="G73" s="19" t="s">
        <v>33</v>
      </c>
      <c r="H73" s="19">
        <v>1</v>
      </c>
      <c r="I73" s="19">
        <v>92000000000</v>
      </c>
      <c r="J73" s="19" t="s">
        <v>28</v>
      </c>
      <c r="K73" s="20">
        <v>480624</v>
      </c>
      <c r="L73" s="7">
        <v>42826</v>
      </c>
      <c r="M73" s="7">
        <v>43160</v>
      </c>
      <c r="N73" s="19" t="s">
        <v>80</v>
      </c>
      <c r="O73" s="19" t="s">
        <v>207</v>
      </c>
    </row>
    <row r="74" spans="1:15" ht="25.5" x14ac:dyDescent="0.25">
      <c r="A74" s="19">
        <v>57</v>
      </c>
      <c r="B74" s="8" t="s">
        <v>216</v>
      </c>
      <c r="C74" s="8" t="s">
        <v>217</v>
      </c>
      <c r="D74" s="19" t="s">
        <v>215</v>
      </c>
      <c r="E74" s="19"/>
      <c r="F74" s="19">
        <v>796</v>
      </c>
      <c r="G74" s="19" t="s">
        <v>33</v>
      </c>
      <c r="H74" s="19">
        <v>10</v>
      </c>
      <c r="I74" s="19">
        <v>92000000000</v>
      </c>
      <c r="J74" s="19" t="s">
        <v>28</v>
      </c>
      <c r="K74" s="20">
        <f>399*1000*1.18</f>
        <v>470820</v>
      </c>
      <c r="L74" s="7">
        <v>42826</v>
      </c>
      <c r="M74" s="7">
        <v>43100</v>
      </c>
      <c r="N74" s="19" t="s">
        <v>29</v>
      </c>
      <c r="O74" s="19" t="s">
        <v>206</v>
      </c>
    </row>
    <row r="75" spans="1:15" ht="25.5" x14ac:dyDescent="0.25">
      <c r="A75" s="19">
        <v>58</v>
      </c>
      <c r="B75" s="19" t="s">
        <v>122</v>
      </c>
      <c r="C75" s="19" t="s">
        <v>123</v>
      </c>
      <c r="D75" s="19" t="s">
        <v>227</v>
      </c>
      <c r="E75" s="19"/>
      <c r="F75" s="19">
        <v>796</v>
      </c>
      <c r="G75" s="19" t="s">
        <v>33</v>
      </c>
      <c r="H75" s="19">
        <v>1</v>
      </c>
      <c r="I75" s="19">
        <v>92000000000</v>
      </c>
      <c r="J75" s="19" t="s">
        <v>28</v>
      </c>
      <c r="K75" s="20">
        <v>384000</v>
      </c>
      <c r="L75" s="7">
        <v>42826</v>
      </c>
      <c r="M75" s="7">
        <v>43191</v>
      </c>
      <c r="N75" s="19" t="s">
        <v>34</v>
      </c>
      <c r="O75" s="19" t="s">
        <v>207</v>
      </c>
    </row>
    <row r="76" spans="1:15" ht="25.5" x14ac:dyDescent="0.25">
      <c r="A76" s="19">
        <v>59</v>
      </c>
      <c r="B76" s="19" t="s">
        <v>216</v>
      </c>
      <c r="C76" s="19" t="s">
        <v>217</v>
      </c>
      <c r="D76" s="19" t="s">
        <v>218</v>
      </c>
      <c r="E76" s="19"/>
      <c r="F76" s="19">
        <v>796</v>
      </c>
      <c r="G76" s="19" t="s">
        <v>62</v>
      </c>
      <c r="H76" s="19">
        <v>24</v>
      </c>
      <c r="I76" s="19">
        <v>92000000000</v>
      </c>
      <c r="J76" s="19" t="s">
        <v>28</v>
      </c>
      <c r="K76" s="20">
        <f>208.4*1000*1.18</f>
        <v>245912</v>
      </c>
      <c r="L76" s="7">
        <v>42826</v>
      </c>
      <c r="M76" s="7">
        <v>43070</v>
      </c>
      <c r="N76" s="19" t="s">
        <v>29</v>
      </c>
      <c r="O76" s="19" t="s">
        <v>206</v>
      </c>
    </row>
    <row r="77" spans="1:15" ht="25.5" x14ac:dyDescent="0.25">
      <c r="A77" s="19">
        <v>60</v>
      </c>
      <c r="B77" s="8" t="s">
        <v>148</v>
      </c>
      <c r="C77" s="8" t="s">
        <v>149</v>
      </c>
      <c r="D77" s="19" t="s">
        <v>228</v>
      </c>
      <c r="E77" s="19"/>
      <c r="F77" s="19">
        <v>796</v>
      </c>
      <c r="G77" s="19" t="s">
        <v>62</v>
      </c>
      <c r="H77" s="19">
        <v>32</v>
      </c>
      <c r="I77" s="19">
        <v>92000000000</v>
      </c>
      <c r="J77" s="19" t="s">
        <v>28</v>
      </c>
      <c r="K77" s="20">
        <v>200000</v>
      </c>
      <c r="L77" s="7">
        <v>42826</v>
      </c>
      <c r="M77" s="7">
        <v>43070</v>
      </c>
      <c r="N77" s="19" t="s">
        <v>92</v>
      </c>
      <c r="O77" s="19" t="s">
        <v>207</v>
      </c>
    </row>
    <row r="78" spans="1:15" ht="25.5" x14ac:dyDescent="0.25">
      <c r="A78" s="19">
        <v>61</v>
      </c>
      <c r="B78" s="8" t="s">
        <v>59</v>
      </c>
      <c r="C78" s="8" t="s">
        <v>60</v>
      </c>
      <c r="D78" s="19" t="s">
        <v>61</v>
      </c>
      <c r="E78" s="19"/>
      <c r="F78" s="19">
        <v>796</v>
      </c>
      <c r="G78" s="19" t="s">
        <v>62</v>
      </c>
      <c r="H78" s="19">
        <v>60000</v>
      </c>
      <c r="I78" s="19">
        <v>92000000000</v>
      </c>
      <c r="J78" s="19" t="s">
        <v>28</v>
      </c>
      <c r="K78" s="20">
        <v>325200</v>
      </c>
      <c r="L78" s="1">
        <v>42826</v>
      </c>
      <c r="M78" s="1">
        <v>42948</v>
      </c>
      <c r="N78" s="19" t="s">
        <v>34</v>
      </c>
      <c r="O78" s="19" t="s">
        <v>207</v>
      </c>
    </row>
    <row r="79" spans="1:15" ht="25.5" x14ac:dyDescent="0.25">
      <c r="A79" s="19">
        <v>62</v>
      </c>
      <c r="B79" s="19" t="s">
        <v>50</v>
      </c>
      <c r="C79" s="19" t="s">
        <v>51</v>
      </c>
      <c r="D79" s="19" t="s">
        <v>150</v>
      </c>
      <c r="E79" s="19"/>
      <c r="F79" s="19">
        <v>796</v>
      </c>
      <c r="G79" s="19" t="s">
        <v>33</v>
      </c>
      <c r="H79" s="19">
        <v>1</v>
      </c>
      <c r="I79" s="19">
        <v>92000000000</v>
      </c>
      <c r="J79" s="19" t="s">
        <v>28</v>
      </c>
      <c r="K79" s="20">
        <f>123000*1.054</f>
        <v>129642</v>
      </c>
      <c r="L79" s="1">
        <v>42826</v>
      </c>
      <c r="M79" s="1">
        <v>43191</v>
      </c>
      <c r="N79" s="19" t="s">
        <v>34</v>
      </c>
      <c r="O79" s="19" t="s">
        <v>207</v>
      </c>
    </row>
    <row r="80" spans="1:15" ht="25.5" x14ac:dyDescent="0.25">
      <c r="A80" s="19">
        <v>63</v>
      </c>
      <c r="B80" s="19" t="s">
        <v>50</v>
      </c>
      <c r="C80" s="19" t="s">
        <v>51</v>
      </c>
      <c r="D80" s="19" t="s">
        <v>150</v>
      </c>
      <c r="E80" s="19"/>
      <c r="F80" s="19">
        <v>796</v>
      </c>
      <c r="G80" s="19" t="s">
        <v>33</v>
      </c>
      <c r="H80" s="19">
        <v>1</v>
      </c>
      <c r="I80" s="19">
        <v>92000000000</v>
      </c>
      <c r="J80" s="19" t="s">
        <v>28</v>
      </c>
      <c r="K80" s="20">
        <f>122550*1.054</f>
        <v>129167.70000000001</v>
      </c>
      <c r="L80" s="1">
        <v>42826</v>
      </c>
      <c r="M80" s="1">
        <v>43191</v>
      </c>
      <c r="N80" s="19" t="s">
        <v>34</v>
      </c>
      <c r="O80" s="19" t="s">
        <v>207</v>
      </c>
    </row>
    <row r="81" spans="1:15" ht="25.5" x14ac:dyDescent="0.25">
      <c r="A81" s="19">
        <v>64</v>
      </c>
      <c r="B81" s="8" t="s">
        <v>191</v>
      </c>
      <c r="C81" s="8" t="s">
        <v>192</v>
      </c>
      <c r="D81" s="19" t="s">
        <v>193</v>
      </c>
      <c r="E81" s="19"/>
      <c r="F81" s="19">
        <v>796</v>
      </c>
      <c r="G81" s="19" t="s">
        <v>33</v>
      </c>
      <c r="H81" s="19">
        <v>20550</v>
      </c>
      <c r="I81" s="19">
        <v>92000000000</v>
      </c>
      <c r="J81" s="19" t="s">
        <v>28</v>
      </c>
      <c r="K81" s="20">
        <v>348327</v>
      </c>
      <c r="L81" s="7">
        <v>42856</v>
      </c>
      <c r="M81" s="7">
        <v>43070</v>
      </c>
      <c r="N81" s="19" t="s">
        <v>29</v>
      </c>
      <c r="O81" s="19" t="s">
        <v>206</v>
      </c>
    </row>
    <row r="82" spans="1:15" ht="25.5" x14ac:dyDescent="0.25">
      <c r="A82" s="19">
        <v>65</v>
      </c>
      <c r="B82" s="19" t="s">
        <v>151</v>
      </c>
      <c r="C82" s="19" t="s">
        <v>152</v>
      </c>
      <c r="D82" s="19" t="s">
        <v>153</v>
      </c>
      <c r="E82" s="19"/>
      <c r="F82" s="19" t="s">
        <v>47</v>
      </c>
      <c r="G82" s="19" t="s">
        <v>47</v>
      </c>
      <c r="H82" s="19" t="s">
        <v>47</v>
      </c>
      <c r="I82" s="19">
        <v>92000000000</v>
      </c>
      <c r="J82" s="19" t="s">
        <v>28</v>
      </c>
      <c r="K82" s="20">
        <v>251520</v>
      </c>
      <c r="L82" s="1">
        <v>42856</v>
      </c>
      <c r="M82" s="1">
        <v>42979</v>
      </c>
      <c r="N82" s="19" t="s">
        <v>34</v>
      </c>
      <c r="O82" s="19" t="s">
        <v>207</v>
      </c>
    </row>
    <row r="83" spans="1:15" ht="25.5" x14ac:dyDescent="0.25">
      <c r="A83" s="19">
        <v>66</v>
      </c>
      <c r="B83" s="19" t="s">
        <v>216</v>
      </c>
      <c r="C83" s="19" t="s">
        <v>217</v>
      </c>
      <c r="D83" s="19" t="s">
        <v>154</v>
      </c>
      <c r="E83" s="19"/>
      <c r="F83" s="19">
        <v>796</v>
      </c>
      <c r="G83" s="19" t="s">
        <v>33</v>
      </c>
      <c r="H83" s="19">
        <v>2</v>
      </c>
      <c r="I83" s="19">
        <v>92000000000</v>
      </c>
      <c r="J83" s="19" t="s">
        <v>28</v>
      </c>
      <c r="K83" s="20">
        <f>120*1000*1.18</f>
        <v>141600</v>
      </c>
      <c r="L83" s="1">
        <v>42856</v>
      </c>
      <c r="M83" s="1">
        <v>42979</v>
      </c>
      <c r="N83" s="19" t="s">
        <v>34</v>
      </c>
      <c r="O83" s="19" t="s">
        <v>207</v>
      </c>
    </row>
    <row r="84" spans="1:15" ht="25.5" x14ac:dyDescent="0.25">
      <c r="A84" s="19">
        <v>67</v>
      </c>
      <c r="B84" s="19" t="s">
        <v>155</v>
      </c>
      <c r="C84" s="19" t="s">
        <v>156</v>
      </c>
      <c r="D84" s="19" t="s">
        <v>157</v>
      </c>
      <c r="E84" s="19"/>
      <c r="F84" s="19">
        <v>796</v>
      </c>
      <c r="G84" s="19" t="s">
        <v>33</v>
      </c>
      <c r="H84" s="19">
        <v>1</v>
      </c>
      <c r="I84" s="19">
        <v>92000000000</v>
      </c>
      <c r="J84" s="19" t="s">
        <v>28</v>
      </c>
      <c r="K84" s="20">
        <v>123000</v>
      </c>
      <c r="L84" s="1">
        <v>42887</v>
      </c>
      <c r="M84" s="1">
        <v>43252</v>
      </c>
      <c r="N84" s="19" t="s">
        <v>34</v>
      </c>
      <c r="O84" s="19" t="s">
        <v>207</v>
      </c>
    </row>
    <row r="85" spans="1:15" ht="38.25" x14ac:dyDescent="0.25">
      <c r="A85" s="19">
        <v>68</v>
      </c>
      <c r="B85" s="19" t="s">
        <v>77</v>
      </c>
      <c r="C85" s="19" t="s">
        <v>219</v>
      </c>
      <c r="D85" s="19" t="s">
        <v>158</v>
      </c>
      <c r="E85" s="19"/>
      <c r="F85" s="19">
        <v>796</v>
      </c>
      <c r="G85" s="19" t="s">
        <v>33</v>
      </c>
      <c r="H85" s="19">
        <v>14</v>
      </c>
      <c r="I85" s="19">
        <v>92000000000</v>
      </c>
      <c r="J85" s="19" t="s">
        <v>28</v>
      </c>
      <c r="K85" s="20">
        <v>189980</v>
      </c>
      <c r="L85" s="1">
        <v>42887</v>
      </c>
      <c r="M85" s="1">
        <v>43070</v>
      </c>
      <c r="N85" s="19" t="s">
        <v>29</v>
      </c>
      <c r="O85" s="19" t="s">
        <v>206</v>
      </c>
    </row>
    <row r="86" spans="1:15" ht="38.25" x14ac:dyDescent="0.25">
      <c r="A86" s="19">
        <v>69</v>
      </c>
      <c r="B86" s="19" t="s">
        <v>77</v>
      </c>
      <c r="C86" s="19" t="s">
        <v>219</v>
      </c>
      <c r="D86" s="19" t="s">
        <v>159</v>
      </c>
      <c r="E86" s="19"/>
      <c r="F86" s="19">
        <v>796</v>
      </c>
      <c r="G86" s="19" t="s">
        <v>33</v>
      </c>
      <c r="H86" s="19">
        <v>19</v>
      </c>
      <c r="I86" s="19">
        <v>92000000000</v>
      </c>
      <c r="J86" s="19" t="s">
        <v>28</v>
      </c>
      <c r="K86" s="20">
        <v>257830</v>
      </c>
      <c r="L86" s="1">
        <v>42887</v>
      </c>
      <c r="M86" s="1">
        <v>43070</v>
      </c>
      <c r="N86" s="19" t="s">
        <v>29</v>
      </c>
      <c r="O86" s="19" t="s">
        <v>206</v>
      </c>
    </row>
    <row r="87" spans="1:15" ht="25.5" x14ac:dyDescent="0.25">
      <c r="A87" s="19">
        <v>70</v>
      </c>
      <c r="B87" s="8" t="s">
        <v>38</v>
      </c>
      <c r="C87" s="8" t="s">
        <v>39</v>
      </c>
      <c r="D87" s="19" t="s">
        <v>160</v>
      </c>
      <c r="E87" s="19"/>
      <c r="F87" s="19">
        <v>796</v>
      </c>
      <c r="G87" s="19" t="s">
        <v>33</v>
      </c>
      <c r="H87" s="19">
        <v>10</v>
      </c>
      <c r="I87" s="19">
        <v>92000000000</v>
      </c>
      <c r="J87" s="19" t="s">
        <v>28</v>
      </c>
      <c r="K87" s="20">
        <f>180*1000*1.18</f>
        <v>212400</v>
      </c>
      <c r="L87" s="1">
        <v>42887</v>
      </c>
      <c r="M87" s="1">
        <v>43252</v>
      </c>
      <c r="N87" s="19" t="s">
        <v>80</v>
      </c>
      <c r="O87" s="19" t="s">
        <v>207</v>
      </c>
    </row>
    <row r="88" spans="1:15" x14ac:dyDescent="0.25">
      <c r="A88" s="22" t="s">
        <v>161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6"/>
    </row>
    <row r="89" spans="1:15" ht="25.5" x14ac:dyDescent="0.25">
      <c r="A89" s="19">
        <v>71</v>
      </c>
      <c r="B89" s="19" t="s">
        <v>110</v>
      </c>
      <c r="C89" s="19" t="s">
        <v>162</v>
      </c>
      <c r="D89" s="19" t="s">
        <v>163</v>
      </c>
      <c r="E89" s="19"/>
      <c r="F89" s="19">
        <v>796</v>
      </c>
      <c r="G89" s="19" t="s">
        <v>33</v>
      </c>
      <c r="H89" s="19">
        <v>1</v>
      </c>
      <c r="I89" s="19">
        <v>92000000000</v>
      </c>
      <c r="J89" s="19" t="s">
        <v>28</v>
      </c>
      <c r="K89" s="20">
        <v>119747.62</v>
      </c>
      <c r="L89" s="7">
        <v>42917</v>
      </c>
      <c r="M89" s="7">
        <v>43282</v>
      </c>
      <c r="N89" s="19" t="s">
        <v>34</v>
      </c>
      <c r="O89" s="19" t="s">
        <v>207</v>
      </c>
    </row>
    <row r="90" spans="1:15" ht="25.5" x14ac:dyDescent="0.25">
      <c r="A90" s="19">
        <v>72</v>
      </c>
      <c r="B90" s="8" t="s">
        <v>59</v>
      </c>
      <c r="C90" s="8" t="s">
        <v>60</v>
      </c>
      <c r="D90" s="19" t="s">
        <v>61</v>
      </c>
      <c r="E90" s="19"/>
      <c r="F90" s="19">
        <v>796</v>
      </c>
      <c r="G90" s="19" t="s">
        <v>62</v>
      </c>
      <c r="H90" s="19">
        <v>60000</v>
      </c>
      <c r="I90" s="19">
        <v>92000000000</v>
      </c>
      <c r="J90" s="19" t="s">
        <v>28</v>
      </c>
      <c r="K90" s="20">
        <v>325200</v>
      </c>
      <c r="L90" s="1">
        <v>42917</v>
      </c>
      <c r="M90" s="1">
        <v>43313</v>
      </c>
      <c r="N90" s="19" t="s">
        <v>34</v>
      </c>
      <c r="O90" s="19" t="s">
        <v>207</v>
      </c>
    </row>
    <row r="91" spans="1:15" ht="25.5" x14ac:dyDescent="0.25">
      <c r="A91" s="19">
        <v>73</v>
      </c>
      <c r="B91" s="19" t="s">
        <v>164</v>
      </c>
      <c r="C91" s="19" t="s">
        <v>165</v>
      </c>
      <c r="D91" s="19" t="s">
        <v>166</v>
      </c>
      <c r="E91" s="19"/>
      <c r="F91" s="19">
        <v>796</v>
      </c>
      <c r="G91" s="19" t="s">
        <v>33</v>
      </c>
      <c r="H91" s="19">
        <v>1</v>
      </c>
      <c r="I91" s="19">
        <v>92000000000</v>
      </c>
      <c r="J91" s="19" t="s">
        <v>28</v>
      </c>
      <c r="K91" s="20">
        <v>138320</v>
      </c>
      <c r="L91" s="7">
        <v>42917</v>
      </c>
      <c r="M91" s="7">
        <v>43070</v>
      </c>
      <c r="N91" s="19" t="s">
        <v>34</v>
      </c>
      <c r="O91" s="19" t="s">
        <v>207</v>
      </c>
    </row>
    <row r="92" spans="1:15" ht="25.5" x14ac:dyDescent="0.25">
      <c r="A92" s="19">
        <v>74</v>
      </c>
      <c r="B92" s="19" t="s">
        <v>50</v>
      </c>
      <c r="C92" s="19" t="s">
        <v>51</v>
      </c>
      <c r="D92" s="19" t="s">
        <v>150</v>
      </c>
      <c r="E92" s="19"/>
      <c r="F92" s="19">
        <v>796</v>
      </c>
      <c r="G92" s="19" t="s">
        <v>62</v>
      </c>
      <c r="H92" s="19">
        <v>1</v>
      </c>
      <c r="I92" s="19">
        <v>92000000000</v>
      </c>
      <c r="J92" s="19" t="s">
        <v>28</v>
      </c>
      <c r="K92" s="20">
        <v>151776</v>
      </c>
      <c r="L92" s="7">
        <v>42948</v>
      </c>
      <c r="M92" s="7">
        <v>43313</v>
      </c>
      <c r="N92" s="19" t="s">
        <v>34</v>
      </c>
      <c r="O92" s="19" t="s">
        <v>207</v>
      </c>
    </row>
    <row r="93" spans="1:15" ht="38.25" x14ac:dyDescent="0.25">
      <c r="A93" s="19">
        <v>75</v>
      </c>
      <c r="B93" s="12" t="s">
        <v>167</v>
      </c>
      <c r="C93" s="12" t="s">
        <v>229</v>
      </c>
      <c r="D93" s="10" t="s">
        <v>168</v>
      </c>
      <c r="E93" s="10"/>
      <c r="F93" s="19">
        <v>796</v>
      </c>
      <c r="G93" s="10" t="s">
        <v>33</v>
      </c>
      <c r="H93" s="10">
        <v>1</v>
      </c>
      <c r="I93" s="10">
        <v>92000000000</v>
      </c>
      <c r="J93" s="10" t="s">
        <v>28</v>
      </c>
      <c r="K93" s="16">
        <f>[1]чс!P31</f>
        <v>652202.21088000003</v>
      </c>
      <c r="L93" s="1">
        <v>42948</v>
      </c>
      <c r="M93" s="1">
        <v>43344</v>
      </c>
      <c r="N93" s="10" t="s">
        <v>92</v>
      </c>
      <c r="O93" s="19" t="s">
        <v>207</v>
      </c>
    </row>
    <row r="94" spans="1:15" ht="25.5" x14ac:dyDescent="0.25">
      <c r="A94" s="19">
        <v>76</v>
      </c>
      <c r="B94" s="8" t="s">
        <v>169</v>
      </c>
      <c r="C94" s="8" t="s">
        <v>170</v>
      </c>
      <c r="D94" s="19" t="s">
        <v>171</v>
      </c>
      <c r="E94" s="19"/>
      <c r="F94" s="19">
        <v>796</v>
      </c>
      <c r="G94" s="19" t="s">
        <v>33</v>
      </c>
      <c r="H94" s="19">
        <v>1</v>
      </c>
      <c r="I94" s="19">
        <v>92000000000</v>
      </c>
      <c r="J94" s="19" t="s">
        <v>28</v>
      </c>
      <c r="K94" s="20">
        <v>200000</v>
      </c>
      <c r="L94" s="1">
        <v>42948</v>
      </c>
      <c r="M94" s="1">
        <v>43070</v>
      </c>
      <c r="N94" s="19" t="s">
        <v>34</v>
      </c>
      <c r="O94" s="19" t="s">
        <v>207</v>
      </c>
    </row>
    <row r="95" spans="1:15" ht="38.25" x14ac:dyDescent="0.25">
      <c r="A95" s="19">
        <v>77</v>
      </c>
      <c r="B95" s="8" t="s">
        <v>172</v>
      </c>
      <c r="C95" s="8" t="s">
        <v>173</v>
      </c>
      <c r="D95" s="19" t="s">
        <v>174</v>
      </c>
      <c r="E95" s="19"/>
      <c r="F95" s="19">
        <v>796</v>
      </c>
      <c r="G95" s="19" t="s">
        <v>62</v>
      </c>
      <c r="H95" s="13">
        <f>[1]уборка!B151</f>
        <v>143064</v>
      </c>
      <c r="I95" s="19">
        <v>92000000000</v>
      </c>
      <c r="J95" s="19" t="s">
        <v>28</v>
      </c>
      <c r="K95" s="20">
        <f>[1]уборка!G152</f>
        <v>16085095.657309601</v>
      </c>
      <c r="L95" s="1">
        <v>42979</v>
      </c>
      <c r="M95" s="1">
        <v>43435</v>
      </c>
      <c r="N95" s="19" t="s">
        <v>92</v>
      </c>
      <c r="O95" s="19" t="s">
        <v>207</v>
      </c>
    </row>
    <row r="96" spans="1:15" ht="25.5" x14ac:dyDescent="0.25">
      <c r="A96" s="19">
        <v>78</v>
      </c>
      <c r="B96" s="8" t="s">
        <v>122</v>
      </c>
      <c r="C96" s="8" t="s">
        <v>123</v>
      </c>
      <c r="D96" s="19" t="s">
        <v>175</v>
      </c>
      <c r="E96" s="19"/>
      <c r="F96" s="19">
        <v>796</v>
      </c>
      <c r="G96" s="19" t="s">
        <v>33</v>
      </c>
      <c r="H96" s="13">
        <v>1</v>
      </c>
      <c r="I96" s="19">
        <v>92000000000</v>
      </c>
      <c r="J96" s="19" t="s">
        <v>28</v>
      </c>
      <c r="K96" s="20">
        <v>184600</v>
      </c>
      <c r="L96" s="1">
        <v>42979</v>
      </c>
      <c r="M96" s="1">
        <v>43344</v>
      </c>
      <c r="N96" s="19" t="s">
        <v>34</v>
      </c>
      <c r="O96" s="19" t="s">
        <v>207</v>
      </c>
    </row>
    <row r="97" spans="1:15" ht="25.5" x14ac:dyDescent="0.25">
      <c r="A97" s="19">
        <v>79</v>
      </c>
      <c r="B97" s="8" t="s">
        <v>122</v>
      </c>
      <c r="C97" s="8" t="s">
        <v>123</v>
      </c>
      <c r="D97" s="19" t="s">
        <v>176</v>
      </c>
      <c r="E97" s="19"/>
      <c r="F97" s="19">
        <v>796</v>
      </c>
      <c r="G97" s="19" t="s">
        <v>33</v>
      </c>
      <c r="H97" s="13">
        <v>1</v>
      </c>
      <c r="I97" s="19">
        <v>92000000000</v>
      </c>
      <c r="J97" s="19" t="s">
        <v>28</v>
      </c>
      <c r="K97" s="20">
        <v>1073230.6000000001</v>
      </c>
      <c r="L97" s="1">
        <v>42979</v>
      </c>
      <c r="M97" s="1">
        <v>43435</v>
      </c>
      <c r="N97" s="19" t="s">
        <v>92</v>
      </c>
      <c r="O97" s="19" t="s">
        <v>207</v>
      </c>
    </row>
    <row r="98" spans="1:15" ht="25.5" x14ac:dyDescent="0.25">
      <c r="A98" s="19">
        <v>80</v>
      </c>
      <c r="B98" s="8" t="s">
        <v>177</v>
      </c>
      <c r="C98" s="8" t="s">
        <v>178</v>
      </c>
      <c r="D98" s="19" t="s">
        <v>179</v>
      </c>
      <c r="E98" s="19"/>
      <c r="F98" s="19"/>
      <c r="G98" s="19" t="s">
        <v>47</v>
      </c>
      <c r="H98" s="19" t="s">
        <v>47</v>
      </c>
      <c r="I98" s="19">
        <v>92000000000</v>
      </c>
      <c r="J98" s="19" t="s">
        <v>28</v>
      </c>
      <c r="K98" s="20">
        <v>712640</v>
      </c>
      <c r="L98" s="1">
        <v>42979</v>
      </c>
      <c r="M98" s="1">
        <v>43405</v>
      </c>
      <c r="N98" s="19" t="s">
        <v>180</v>
      </c>
      <c r="O98" s="19" t="s">
        <v>206</v>
      </c>
    </row>
    <row r="99" spans="1:15" x14ac:dyDescent="0.25">
      <c r="A99" s="22" t="s">
        <v>181</v>
      </c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6"/>
    </row>
    <row r="100" spans="1:15" ht="38.25" x14ac:dyDescent="0.25">
      <c r="A100" s="19">
        <v>81</v>
      </c>
      <c r="B100" s="8" t="s">
        <v>182</v>
      </c>
      <c r="C100" s="8" t="s">
        <v>183</v>
      </c>
      <c r="D100" s="19" t="s">
        <v>184</v>
      </c>
      <c r="E100" s="19"/>
      <c r="F100" s="19">
        <v>539</v>
      </c>
      <c r="G100" s="19" t="s">
        <v>145</v>
      </c>
      <c r="H100" s="20">
        <f>[1]сопровождение!B51</f>
        <v>194471.94666666663</v>
      </c>
      <c r="I100" s="19">
        <v>92000000000</v>
      </c>
      <c r="J100" s="19" t="s">
        <v>28</v>
      </c>
      <c r="K100" s="20">
        <f>[1]сопровождение!I53</f>
        <v>27383292.087310016</v>
      </c>
      <c r="L100" s="1">
        <v>43009</v>
      </c>
      <c r="M100" s="1">
        <v>43435</v>
      </c>
      <c r="N100" s="19" t="s">
        <v>92</v>
      </c>
      <c r="O100" s="19" t="s">
        <v>207</v>
      </c>
    </row>
    <row r="101" spans="1:15" ht="25.5" x14ac:dyDescent="0.25">
      <c r="A101" s="19">
        <v>82</v>
      </c>
      <c r="B101" s="8" t="s">
        <v>185</v>
      </c>
      <c r="C101" s="8" t="s">
        <v>186</v>
      </c>
      <c r="D101" s="19" t="s">
        <v>187</v>
      </c>
      <c r="E101" s="19"/>
      <c r="F101" s="19">
        <v>796</v>
      </c>
      <c r="G101" s="19" t="s">
        <v>33</v>
      </c>
      <c r="H101" s="19">
        <v>1</v>
      </c>
      <c r="I101" s="19">
        <v>92000000000</v>
      </c>
      <c r="J101" s="19" t="s">
        <v>28</v>
      </c>
      <c r="K101" s="20">
        <f>385936*1.054</f>
        <v>406776.54399999999</v>
      </c>
      <c r="L101" s="1">
        <v>43009</v>
      </c>
      <c r="M101" s="1">
        <v>43435</v>
      </c>
      <c r="N101" s="19" t="s">
        <v>80</v>
      </c>
      <c r="O101" s="19" t="s">
        <v>207</v>
      </c>
    </row>
    <row r="102" spans="1:15" ht="25.5" x14ac:dyDescent="0.25">
      <c r="A102" s="19">
        <v>83</v>
      </c>
      <c r="B102" s="8" t="s">
        <v>59</v>
      </c>
      <c r="C102" s="8" t="s">
        <v>60</v>
      </c>
      <c r="D102" s="19" t="s">
        <v>61</v>
      </c>
      <c r="E102" s="19"/>
      <c r="F102" s="19">
        <v>796</v>
      </c>
      <c r="G102" s="19" t="s">
        <v>62</v>
      </c>
      <c r="H102" s="19">
        <v>60000</v>
      </c>
      <c r="I102" s="19">
        <v>92000000000</v>
      </c>
      <c r="J102" s="19" t="s">
        <v>28</v>
      </c>
      <c r="K102" s="20">
        <v>325200</v>
      </c>
      <c r="L102" s="1">
        <v>43009</v>
      </c>
      <c r="M102" s="1">
        <v>43070</v>
      </c>
      <c r="N102" s="19" t="s">
        <v>34</v>
      </c>
      <c r="O102" s="19" t="s">
        <v>207</v>
      </c>
    </row>
    <row r="103" spans="1:15" ht="25.5" x14ac:dyDescent="0.25">
      <c r="A103" s="19">
        <v>84</v>
      </c>
      <c r="B103" s="8" t="s">
        <v>41</v>
      </c>
      <c r="C103" s="8" t="s">
        <v>194</v>
      </c>
      <c r="D103" s="19" t="s">
        <v>195</v>
      </c>
      <c r="E103" s="19"/>
      <c r="F103" s="19">
        <v>796</v>
      </c>
      <c r="G103" s="19" t="s">
        <v>33</v>
      </c>
      <c r="H103" s="19">
        <v>1</v>
      </c>
      <c r="I103" s="19">
        <v>92000000000</v>
      </c>
      <c r="J103" s="19" t="s">
        <v>28</v>
      </c>
      <c r="K103" s="20">
        <f>'[1]межгород ттк'!O6</f>
        <v>136061.34048000001</v>
      </c>
      <c r="L103" s="1">
        <v>43009</v>
      </c>
      <c r="M103" s="1">
        <v>43374</v>
      </c>
      <c r="N103" s="19" t="s">
        <v>34</v>
      </c>
      <c r="O103" s="19" t="s">
        <v>207</v>
      </c>
    </row>
    <row r="104" spans="1:15" ht="38.25" x14ac:dyDescent="0.25">
      <c r="A104" s="19">
        <v>85</v>
      </c>
      <c r="B104" s="8" t="s">
        <v>41</v>
      </c>
      <c r="C104" s="8" t="s">
        <v>69</v>
      </c>
      <c r="D104" s="19" t="s">
        <v>196</v>
      </c>
      <c r="E104" s="19"/>
      <c r="F104" s="19">
        <v>796</v>
      </c>
      <c r="G104" s="19" t="s">
        <v>33</v>
      </c>
      <c r="H104" s="19">
        <v>1</v>
      </c>
      <c r="I104" s="19">
        <v>92000000000</v>
      </c>
      <c r="J104" s="19" t="s">
        <v>28</v>
      </c>
      <c r="K104" s="20">
        <f>'[1]интернет ттк'!G14*1.056</f>
        <v>518867.712</v>
      </c>
      <c r="L104" s="1">
        <v>43009</v>
      </c>
      <c r="M104" s="1">
        <v>43374</v>
      </c>
      <c r="N104" s="19" t="s">
        <v>34</v>
      </c>
      <c r="O104" s="19" t="s">
        <v>207</v>
      </c>
    </row>
    <row r="105" spans="1:15" ht="38.25" x14ac:dyDescent="0.25">
      <c r="A105" s="19">
        <v>86</v>
      </c>
      <c r="B105" s="8" t="s">
        <v>188</v>
      </c>
      <c r="C105" s="8" t="s">
        <v>189</v>
      </c>
      <c r="D105" s="19" t="s">
        <v>190</v>
      </c>
      <c r="E105" s="19"/>
      <c r="F105" s="19">
        <v>796</v>
      </c>
      <c r="G105" s="19" t="s">
        <v>33</v>
      </c>
      <c r="H105" s="19">
        <v>3</v>
      </c>
      <c r="I105" s="19">
        <v>92000000000</v>
      </c>
      <c r="J105" s="19" t="s">
        <v>28</v>
      </c>
      <c r="K105" s="20">
        <v>129160</v>
      </c>
      <c r="L105" s="1">
        <v>43040</v>
      </c>
      <c r="M105" s="1">
        <v>43435</v>
      </c>
      <c r="N105" s="19" t="s">
        <v>34</v>
      </c>
      <c r="O105" s="19" t="s">
        <v>207</v>
      </c>
    </row>
    <row r="106" spans="1:15" ht="25.5" x14ac:dyDescent="0.25">
      <c r="A106" s="19">
        <v>87</v>
      </c>
      <c r="B106" s="8" t="s">
        <v>191</v>
      </c>
      <c r="C106" s="8" t="s">
        <v>192</v>
      </c>
      <c r="D106" s="19" t="s">
        <v>193</v>
      </c>
      <c r="E106" s="19"/>
      <c r="F106" s="19">
        <v>796</v>
      </c>
      <c r="G106" s="19" t="s">
        <v>62</v>
      </c>
      <c r="H106" s="19">
        <v>78400</v>
      </c>
      <c r="I106" s="19">
        <v>92000000000</v>
      </c>
      <c r="J106" s="19" t="s">
        <v>28</v>
      </c>
      <c r="K106" s="20">
        <v>1161573.77</v>
      </c>
      <c r="L106" s="1">
        <v>43040</v>
      </c>
      <c r="M106" s="1">
        <v>43435</v>
      </c>
      <c r="N106" s="19" t="s">
        <v>29</v>
      </c>
      <c r="O106" s="19" t="s">
        <v>206</v>
      </c>
    </row>
    <row r="107" spans="1:15" ht="25.5" x14ac:dyDescent="0.25">
      <c r="A107" s="19">
        <v>88</v>
      </c>
      <c r="B107" s="8" t="s">
        <v>25</v>
      </c>
      <c r="C107" s="8" t="s">
        <v>26</v>
      </c>
      <c r="D107" s="19" t="s">
        <v>197</v>
      </c>
      <c r="E107" s="19"/>
      <c r="F107" s="19"/>
      <c r="G107" s="19" t="s">
        <v>47</v>
      </c>
      <c r="H107" s="19" t="s">
        <v>47</v>
      </c>
      <c r="I107" s="19">
        <v>92000000000</v>
      </c>
      <c r="J107" s="19" t="s">
        <v>28</v>
      </c>
      <c r="K107" s="20">
        <f>541276*1.054</f>
        <v>570504.90399999998</v>
      </c>
      <c r="L107" s="1">
        <v>43070</v>
      </c>
      <c r="M107" s="1">
        <v>43435</v>
      </c>
      <c r="N107" s="19" t="s">
        <v>29</v>
      </c>
      <c r="O107" s="19" t="s">
        <v>206</v>
      </c>
    </row>
    <row r="108" spans="1:15" ht="25.5" x14ac:dyDescent="0.25">
      <c r="A108" s="19">
        <v>89</v>
      </c>
      <c r="B108" s="8" t="s">
        <v>110</v>
      </c>
      <c r="C108" s="8" t="s">
        <v>198</v>
      </c>
      <c r="D108" s="19" t="s">
        <v>199</v>
      </c>
      <c r="E108" s="19"/>
      <c r="F108" s="19"/>
      <c r="G108" s="19" t="s">
        <v>47</v>
      </c>
      <c r="H108" s="19" t="s">
        <v>47</v>
      </c>
      <c r="I108" s="19">
        <v>92000000001</v>
      </c>
      <c r="J108" s="19" t="s">
        <v>28</v>
      </c>
      <c r="K108" s="20">
        <v>400000</v>
      </c>
      <c r="L108" s="1">
        <v>43070</v>
      </c>
      <c r="M108" s="1">
        <v>43435</v>
      </c>
      <c r="N108" s="19" t="s">
        <v>80</v>
      </c>
      <c r="O108" s="19" t="s">
        <v>207</v>
      </c>
    </row>
    <row r="109" spans="1:15" ht="38.25" x14ac:dyDescent="0.25">
      <c r="A109" s="19">
        <v>90</v>
      </c>
      <c r="B109" s="8" t="s">
        <v>44</v>
      </c>
      <c r="C109" s="8" t="s">
        <v>45</v>
      </c>
      <c r="D109" s="19" t="s">
        <v>46</v>
      </c>
      <c r="E109" s="19"/>
      <c r="F109" s="19"/>
      <c r="G109" s="19" t="s">
        <v>47</v>
      </c>
      <c r="H109" s="19" t="s">
        <v>47</v>
      </c>
      <c r="I109" s="19">
        <v>92000000000</v>
      </c>
      <c r="J109" s="19" t="s">
        <v>28</v>
      </c>
      <c r="K109" s="20">
        <v>400000</v>
      </c>
      <c r="L109" s="1">
        <v>43070</v>
      </c>
      <c r="M109" s="1">
        <v>43435</v>
      </c>
      <c r="N109" s="19" t="s">
        <v>34</v>
      </c>
      <c r="O109" s="19" t="s">
        <v>207</v>
      </c>
    </row>
    <row r="113" spans="2:7" x14ac:dyDescent="0.25">
      <c r="B113" s="24" t="s">
        <v>220</v>
      </c>
      <c r="C113" s="24"/>
      <c r="D113" s="24"/>
      <c r="F113" s="25" t="s">
        <v>223</v>
      </c>
      <c r="G113" s="25"/>
    </row>
    <row r="116" spans="2:7" x14ac:dyDescent="0.25">
      <c r="B116" s="24" t="s">
        <v>221</v>
      </c>
      <c r="C116" s="24"/>
      <c r="D116" s="24"/>
      <c r="F116" s="25" t="s">
        <v>224</v>
      </c>
      <c r="G116" s="25"/>
    </row>
    <row r="119" spans="2:7" x14ac:dyDescent="0.25">
      <c r="B119" s="24" t="s">
        <v>222</v>
      </c>
      <c r="C119" s="24"/>
      <c r="D119" s="24"/>
      <c r="F119" s="25"/>
      <c r="G119" s="25"/>
    </row>
    <row r="120" spans="2:7" x14ac:dyDescent="0.25">
      <c r="B120" s="17" t="s">
        <v>245</v>
      </c>
    </row>
  </sheetData>
  <mergeCells count="39">
    <mergeCell ref="O14:O15"/>
    <mergeCell ref="B113:D113"/>
    <mergeCell ref="B116:D116"/>
    <mergeCell ref="L14:M14"/>
    <mergeCell ref="N14:N15"/>
    <mergeCell ref="B119:D119"/>
    <mergeCell ref="F113:G113"/>
    <mergeCell ref="F116:G116"/>
    <mergeCell ref="F119:G119"/>
    <mergeCell ref="K14:K15"/>
    <mergeCell ref="A16:N16"/>
    <mergeCell ref="A70:N70"/>
    <mergeCell ref="A88:N88"/>
    <mergeCell ref="A99:N99"/>
    <mergeCell ref="F14:G14"/>
    <mergeCell ref="B10:D10"/>
    <mergeCell ref="E10:K10"/>
    <mergeCell ref="A13:A15"/>
    <mergeCell ref="B13:B15"/>
    <mergeCell ref="C13:C15"/>
    <mergeCell ref="D13:N13"/>
    <mergeCell ref="D14:D15"/>
    <mergeCell ref="E14:E15"/>
    <mergeCell ref="H14:H15"/>
    <mergeCell ref="I14:J14"/>
    <mergeCell ref="B11:D11"/>
    <mergeCell ref="E11:K11"/>
    <mergeCell ref="B7:D7"/>
    <mergeCell ref="E7:K7"/>
    <mergeCell ref="B8:D8"/>
    <mergeCell ref="E8:K8"/>
    <mergeCell ref="B9:D9"/>
    <mergeCell ref="E9:K9"/>
    <mergeCell ref="B4:D4"/>
    <mergeCell ref="E4:K4"/>
    <mergeCell ref="B5:D5"/>
    <mergeCell ref="E5:K5"/>
    <mergeCell ref="B6:D6"/>
    <mergeCell ref="E6:K6"/>
  </mergeCells>
  <hyperlinks>
    <hyperlink ref="E7" r:id="rId1"/>
  </hyperlinks>
  <pageMargins left="0" right="0.70866141732283472" top="0.39370078740157483" bottom="0.39370078740157483" header="0.31496062992125984" footer="0.31496062992125984"/>
  <pageSetup paperSize="9" scale="71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2017-03-06T11:09:31Z</dcterms:modified>
</cp:coreProperties>
</file>